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850" activeTab="1"/>
  </bookViews>
  <sheets>
    <sheet name="Rekapitulácia stavby" sheetId="1" r:id="rId1"/>
    <sheet name="01 - 01.1 - Stavebné - 01..." sheetId="2" r:id="rId2"/>
  </sheets>
  <definedNames>
    <definedName name="_xlnm._FilterDatabase" localSheetId="1" hidden="1">'01 - 01.1 - Stavebné - 01...'!$C$130:$K$208</definedName>
    <definedName name="_xlnm.Print_Titles" localSheetId="1">'01 - 01.1 - Stavebné - 01...'!$130:$130</definedName>
    <definedName name="_xlnm.Print_Titles" localSheetId="0">'Rekapitulácia stavby'!$92:$92</definedName>
    <definedName name="_xlnm.Print_Area" localSheetId="1">'01 - 01.1 - Stavebné - 01...'!$C$4:$J$76,'01 - 01.1 - Stavebné - 01...'!$C$82:$J$112,'01 - 01.1 - Stavebné - 01...'!$C$118:$J$208</definedName>
    <definedName name="_xlnm.Print_Area" localSheetId="0">'Rekapitulácia stavby'!$D$4:$AO$76,'Rekapitulácia stavby'!$C$82:$AQ$96</definedName>
  </definedNames>
  <calcPr fullCalcOnLoad="1"/>
</workbook>
</file>

<file path=xl/sharedStrings.xml><?xml version="1.0" encoding="utf-8"?>
<sst xmlns="http://schemas.openxmlformats.org/spreadsheetml/2006/main" count="1225" uniqueCount="370">
  <si>
    <t>Export Komplet</t>
  </si>
  <si>
    <t/>
  </si>
  <si>
    <t>2.0</t>
  </si>
  <si>
    <t>False</t>
  </si>
  <si>
    <t>{0dee56bd-8d07-4903-81ae-1e0de6c75827}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</si>
  <si>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</si>
  <si>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</si>
  <si>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</si>
  <si>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</si>
  <si>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</si>
  <si>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</si>
  <si>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</si>
  <si>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01</t>
  </si>
  <si>
    <t>Stavba:</t>
  </si>
  <si>
    <t>JKSO:</t>
  </si>
  <si>
    <t>KS:</t>
  </si>
  <si>
    <t>Miesto:</t>
  </si>
  <si>
    <t>Podhorie</t>
  </si>
  <si>
    <t>Dátum:</t>
  </si>
  <si>
    <t>12. 6. 2023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</si>
  <si>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</si>
  <si>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</si>
  <si>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</si>
  <si>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</si>
  <si>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</si>
  <si>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</si>
  <si>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</si>
  <si>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</si>
  <si>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</si>
  <si>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</si>
  <si>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</si>
  <si>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</si>
  <si>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</si>
  <si>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</si>
  <si>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</si>
  <si>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</si>
  <si>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</si>
  <si>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</si>
  <si>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</si>
  <si>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</si>
  <si>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</si>
  <si>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</si>
  <si>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</si>
  <si>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</si>
  <si>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</si>
  <si>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</si>
  <si>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</si>
  <si>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</si>
  <si>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</si>
  <si>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</si>
  <si>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</si>
  <si>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</si>
  <si>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</si>
  <si>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</si>
  <si>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</si>
  <si>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</si>
  <si>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</si>
  <si>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</si>
  <si>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</si>
  <si>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</si>
  <si>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</si>
  <si>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</si>
  <si>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</si>
  <si>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</si>
  <si>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</si>
  <si>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</si>
  <si>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</si>
  <si>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</si>
  <si>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</si>
  <si>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</si>
  <si>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</si>
  <si>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</si>
  <si>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</si>
  <si>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</si>
  <si>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01.1 - Stavebné - 01...</t>
  </si>
  <si>
    <t>STA</t>
  </si>
  <si>
    <t>1</t>
  </si>
  <si>
    <t>{bd0be839-2168-4b21-bbc4-5280c5a824d4}</t>
  </si>
  <si>
    <t>KRYCÍ LIST ROZPOČTU</t>
  </si>
  <si>
    <t>Objekt:</t>
  </si>
  <si>
    <t>01 - 01.1 - Stavebné - 01...</t>
  </si>
  <si>
    <t>REKAPITULÁCIA ROZPOČTU</t>
  </si>
  <si>
    <t>Kód dielu - Popis</t>
  </si>
  <si>
    <t>Cena celkom [EUR]</t>
  </si>
  <si>
    <t>Náklady z rozpočtu</t>
  </si>
  <si>
    <t>-1</t>
  </si>
  <si>
    <t>D1 - D1 - HSV - Práce a dodávky HSV</t>
  </si>
  <si>
    <t xml:space="preserve">    D2 - D3 - 6 - Úpravy povrchov, podlahy, osadenie</t>
  </si>
  <si>
    <t>D4 - D6 - PSV - Práce a dodávky PSV</t>
  </si>
  <si>
    <t xml:space="preserve">    D5 - D7 - 711 - Izolácie proti vode a vlhkosti</t>
  </si>
  <si>
    <t xml:space="preserve">    D6 - D9 - 713 - Izolácie tepelné</t>
  </si>
  <si>
    <t xml:space="preserve">    D7 - D11 - 763 - Konštrukcie - drevostavby</t>
  </si>
  <si>
    <t xml:space="preserve">    762 - Konštrukcie tesárske</t>
  </si>
  <si>
    <t xml:space="preserve">    D8 - D14 - 766 - Konštrukcie stolárske</t>
  </si>
  <si>
    <t xml:space="preserve">    776 - Podlahy povlakové</t>
  </si>
  <si>
    <t xml:space="preserve">    D9 - D16 - 771 - Podlahy z dlaždíc</t>
  </si>
  <si>
    <t xml:space="preserve">    D10 - D19 - 783 - Dokončovacie práce - nátery</t>
  </si>
  <si>
    <t xml:space="preserve">    D11 - D20 - 784 -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</si>
  <si>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</si>
  <si>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</si>
  <si>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</si>
  <si>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</si>
  <si>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</si>
  <si>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</si>
  <si>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</si>
  <si>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</si>
  <si>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</si>
  <si>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</si>
  <si>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</si>
  <si>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</si>
  <si>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</si>
  <si>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</si>
  <si>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</si>
  <si>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D1 - HSV - Práce a dodávky HSV</t>
  </si>
  <si>
    <t>ROZPOCET</t>
  </si>
  <si>
    <t>D2</t>
  </si>
  <si>
    <t>D3 - 6 - Úpravy povrchov, podlahy, osadenie</t>
  </si>
  <si>
    <t>K</t>
  </si>
  <si>
    <t>612401291.1</t>
  </si>
  <si>
    <t>Omietka jednotlivých malých plôch vnútorných stien akoukoľvek maltou nad 0, 09 do 0,25 m2</t>
  </si>
  <si>
    <t>ks</t>
  </si>
  <si>
    <t>4</t>
  </si>
  <si>
    <t>2</t>
  </si>
  <si>
    <t>612465113</t>
  </si>
  <si>
    <t>Príprava vnútorného podkladu stien BAUMIT, penetračný náter Baumit BetonPrimer</t>
  </si>
  <si>
    <t>m2</t>
  </si>
  <si>
    <t>3</t>
  </si>
  <si>
    <t>61246513</t>
  </si>
  <si>
    <t>Vnútorná omietka stien BAUMIT, vápennocementová, strojné miešanie, ručné nanášanie, Baumit MVR Uni (Baumit MVR Uni) hr. 10 mm</t>
  </si>
  <si>
    <t>6</t>
  </si>
  <si>
    <t>612465184</t>
  </si>
  <si>
    <t>Vnútorná omietka stien štuková, strojné miešanie, ručné nanášanie,( VivaRenova), hr. 3 mm</t>
  </si>
  <si>
    <t>8</t>
  </si>
  <si>
    <t>5</t>
  </si>
  <si>
    <t>622464231</t>
  </si>
  <si>
    <t>Vonkajšia omietka stien tenkovrstvová BAUMIT, silikónová, Baumit SilikonTop, škrabaná, hr. 1,5 mm</t>
  </si>
  <si>
    <t>10</t>
  </si>
  <si>
    <t>622481119</t>
  </si>
  <si>
    <t>Potiahnutie vnut.stien sklotextílnou mriežkou s celoplošným prilepením</t>
  </si>
  <si>
    <t>12</t>
  </si>
  <si>
    <t>7</t>
  </si>
  <si>
    <t>625251454</t>
  </si>
  <si>
    <t>Kontaktný zatepľovací systém podzemných stien hr. 80 mm BAUMIT STAR (EPS-PERIMETER), zatĺkacie kotvy</t>
  </si>
  <si>
    <t>14</t>
  </si>
  <si>
    <t>625251545</t>
  </si>
  <si>
    <t>Kontaktný zatepľovací systém hr. 80 mm BAUMIT PRO - štandardné riešenie (biely EPS-F), zatĺkacie kotvy</t>
  </si>
  <si>
    <t>16</t>
  </si>
  <si>
    <t>9</t>
  </si>
  <si>
    <t>625251272</t>
  </si>
  <si>
    <t>Kontaktný zaťeplovací systém hr,20mm BAUMIT PRO-štandartné riešenie</t>
  </si>
  <si>
    <t>18</t>
  </si>
  <si>
    <t>642942111</t>
  </si>
  <si>
    <t>Osadenie oceľovej dverovej zárubne alebo rámu, plochy otvoru do 2,5 m2</t>
  </si>
  <si>
    <t>11</t>
  </si>
  <si>
    <t>M</t>
  </si>
  <si>
    <t>553310006000</t>
  </si>
  <si>
    <t>Zárubňa oceľová CgU šxvxhr 600x1970x80 mm</t>
  </si>
  <si>
    <t>22</t>
  </si>
  <si>
    <t>648991111</t>
  </si>
  <si>
    <t>Osadenie parapetných dosiek z plastických a poloplast., hmôt, š. do 200 mm</t>
  </si>
  <si>
    <t>m</t>
  </si>
  <si>
    <t>24</t>
  </si>
  <si>
    <t>13</t>
  </si>
  <si>
    <t>611560000100</t>
  </si>
  <si>
    <t>Parapetná doska plastová, šírka 150 mm, komôrková vnútorná, zlatý dub, mramor, mahagon, svetlý buk, orech,</t>
  </si>
  <si>
    <t>26</t>
  </si>
  <si>
    <t>632001051</t>
  </si>
  <si>
    <t>Zhotovenie jednonásobného penetračného náteru pre potery a stierky</t>
  </si>
  <si>
    <t>28</t>
  </si>
  <si>
    <t>15</t>
  </si>
  <si>
    <t>585520001900</t>
  </si>
  <si>
    <t>Penetračný náter na báze disperzie BAUMIT Grund, pre samonivelizačné potery a sierky, 25 kg</t>
  </si>
  <si>
    <t>kg</t>
  </si>
  <si>
    <t>30</t>
  </si>
  <si>
    <t>632001021</t>
  </si>
  <si>
    <t>Zhotovenie okrajovej dilatačnej pásky z PE</t>
  </si>
  <si>
    <t>32</t>
  </si>
  <si>
    <t>17</t>
  </si>
  <si>
    <t>283550001000</t>
  </si>
  <si>
    <t>Obvodový dilatačný pás 10/120 dĺ. 40 m, KNAUF</t>
  </si>
  <si>
    <t>34</t>
  </si>
  <si>
    <t>632457505</t>
  </si>
  <si>
    <t>Cementová samonivelizačná hmota Weber - Terranova, weber.nivelit, triedy CT-C25-F6, hr. 20 mm</t>
  </si>
  <si>
    <t>36</t>
  </si>
  <si>
    <t>D3</t>
  </si>
  <si>
    <t>19</t>
  </si>
  <si>
    <t>941942001</t>
  </si>
  <si>
    <t>Montáž lešenia rámového systémového s podlahami šírky do 0,75 m, výšky do 10 m</t>
  </si>
  <si>
    <t>38</t>
  </si>
  <si>
    <t>941942801</t>
  </si>
  <si>
    <t>Demontáž lešenia rámového systémového s podlahami šírky do 0,75 m, výšky do 10 m</t>
  </si>
  <si>
    <t>40</t>
  </si>
  <si>
    <t>21</t>
  </si>
  <si>
    <t>941942901</t>
  </si>
  <si>
    <t>Príplatok za prvý a každý ďalší i začatý týždeň použitia lešenia rámového systémového šírky do 0,75 m, výšky do 10 m</t>
  </si>
  <si>
    <t>42</t>
  </si>
  <si>
    <t>952901111</t>
  </si>
  <si>
    <t>Vyčistenie budov pri výške podlaží do 4m</t>
  </si>
  <si>
    <t>46</t>
  </si>
  <si>
    <t>23</t>
  </si>
  <si>
    <t>953945106</t>
  </si>
  <si>
    <t>BAUMIT Soklový profil SL 8 (hliníkový)</t>
  </si>
  <si>
    <t>48</t>
  </si>
  <si>
    <t>953945111</t>
  </si>
  <si>
    <t>BAUMIT Rohová lišta hliníková</t>
  </si>
  <si>
    <t>50</t>
  </si>
  <si>
    <t>25</t>
  </si>
  <si>
    <t>953995115</t>
  </si>
  <si>
    <t>BAUMIT Nadokenná lišta s odkvapovým nosom (PVC)</t>
  </si>
  <si>
    <t>52</t>
  </si>
  <si>
    <t>D4</t>
  </si>
  <si>
    <t>D6 - PSV - Práce a dodávky PSV</t>
  </si>
  <si>
    <t>D5</t>
  </si>
  <si>
    <t>D7 - 711 - Izolácie proti vode a vlhkosti</t>
  </si>
  <si>
    <t>711211501</t>
  </si>
  <si>
    <t>Jednozlož. hydroizolačná hmota CEMIX, kúpeľňová hydroizolácia dvojnásobná, ozn. I03 vodorová</t>
  </si>
  <si>
    <t>54</t>
  </si>
  <si>
    <t>27</t>
  </si>
  <si>
    <t>998711201</t>
  </si>
  <si>
    <t>Presun hmôt pre izoláciu proti vode v objektoch výšky do 6 m</t>
  </si>
  <si>
    <t>%</t>
  </si>
  <si>
    <t>56</t>
  </si>
  <si>
    <t>D6</t>
  </si>
  <si>
    <t>D9 - 713 - Izolácie tepelné</t>
  </si>
  <si>
    <t>713111111</t>
  </si>
  <si>
    <t>Montáž tepelnej izolácie stropov minerálnou vlnou, vrchom kladenou voľne</t>
  </si>
  <si>
    <t>58</t>
  </si>
  <si>
    <t>29</t>
  </si>
  <si>
    <t>6314150080</t>
  </si>
  <si>
    <t>Tepelné izolácie stropné podhľady a stropy MPN, čadičová minerálna izolácia - doska 150x600x1000</t>
  </si>
  <si>
    <t>60</t>
  </si>
  <si>
    <t>998713201</t>
  </si>
  <si>
    <t>Presun hmôt pre izolácie tepelné v objektoch výšky do 6 m</t>
  </si>
  <si>
    <t>62</t>
  </si>
  <si>
    <t>D7</t>
  </si>
  <si>
    <t>D11 - 763 - Konštrukcie - drevostavby</t>
  </si>
  <si>
    <t>31</t>
  </si>
  <si>
    <t>763160111</t>
  </si>
  <si>
    <t>Podkrovie SDK RF 12.5 mm, na konštrukcií R-CD priamy záves, TI 150 mm, parozábrana</t>
  </si>
  <si>
    <t>64</t>
  </si>
  <si>
    <t>763160113</t>
  </si>
  <si>
    <t>Podkrovie SDK Rigips RFI 12.5 mm, na konštrukcií R-CD priamy záves</t>
  </si>
  <si>
    <t>66</t>
  </si>
  <si>
    <t>33</t>
  </si>
  <si>
    <t>763190010</t>
  </si>
  <si>
    <t>Úprava spojov medzi sdk konštrukciou a murivom, betónovou konštrukciou prepáskovaním a pretmelením</t>
  </si>
  <si>
    <t>68</t>
  </si>
  <si>
    <t>998763401</t>
  </si>
  <si>
    <t>Presun hmôt pre sádrokartónové konštrukcie v objektoch výšky do 7 m</t>
  </si>
  <si>
    <t>70</t>
  </si>
  <si>
    <t>762</t>
  </si>
  <si>
    <t>Konštrukcie tesárske</t>
  </si>
  <si>
    <t>35</t>
  </si>
  <si>
    <t>762333120</t>
  </si>
  <si>
    <t>Montáž viazaných konštrukcií krovov striech nepravidelného pôdorysu z reziva plochy 120-224 cm2</t>
  </si>
  <si>
    <t>72</t>
  </si>
  <si>
    <t>605120007100</t>
  </si>
  <si>
    <t>Hranoly zo smrekovca neopracované hranené akosť I dĺ. 4000-6500 mm, hr. 100 mm, š. 120, 140 mm</t>
  </si>
  <si>
    <t>m3</t>
  </si>
  <si>
    <t>74</t>
  </si>
  <si>
    <t>37</t>
  </si>
  <si>
    <t>998762102</t>
  </si>
  <si>
    <t>Presun hmôt pre konštrukcie tesárske v objektoch výšky do 12 m</t>
  </si>
  <si>
    <t>t</t>
  </si>
  <si>
    <t>76</t>
  </si>
  <si>
    <t>D8</t>
  </si>
  <si>
    <t>D14 - 766 - Konštrukcie stolárske</t>
  </si>
  <si>
    <t>766421821</t>
  </si>
  <si>
    <t>Demontáž obloženia podhľadu stien, palub.doskami,  -0,01000t</t>
  </si>
  <si>
    <t>78</t>
  </si>
  <si>
    <t>39</t>
  </si>
  <si>
    <t>766421822</t>
  </si>
  <si>
    <t>Demontáž obloženia podhľadu stien, podkladových roštov,  -0,00800t</t>
  </si>
  <si>
    <t>80</t>
  </si>
  <si>
    <t>766662112</t>
  </si>
  <si>
    <t>Montáž dverového krídla otočného jednokrídlového poldrážkového, do existujúcej zárubne, vrátane kovania</t>
  </si>
  <si>
    <t>82</t>
  </si>
  <si>
    <t>41</t>
  </si>
  <si>
    <t>549150000600</t>
  </si>
  <si>
    <t>Kľučka dverová 2x, 2x rozeta BB, FAB, nehrdzavejúca oceľ, povrch nerez brúsený, SAPELI</t>
  </si>
  <si>
    <t>84</t>
  </si>
  <si>
    <t>611610000400</t>
  </si>
  <si>
    <t>Dvere vnútorné jednokrídlové, šírka 600-900 mm, výplň papierová voština, povrch fólia M10, plné, SAPELI</t>
  </si>
  <si>
    <t>86</t>
  </si>
  <si>
    <t>43</t>
  </si>
  <si>
    <t>611610000700</t>
  </si>
  <si>
    <t>Dvere vnútorné jednokrídlové, šírka 600-900 mm, výplň papierová voština, povrch fólia M13, 1/3 zasklenie, SAPELI</t>
  </si>
  <si>
    <t>88</t>
  </si>
  <si>
    <t>44</t>
  </si>
  <si>
    <t>998766201</t>
  </si>
  <si>
    <t>Presun hmot pre konštrukcie stolárske v objektoch výšky do 6 m</t>
  </si>
  <si>
    <t>90</t>
  </si>
  <si>
    <t>776</t>
  </si>
  <si>
    <t>Podlahy povlakové</t>
  </si>
  <si>
    <t>45</t>
  </si>
  <si>
    <t>776511810</t>
  </si>
  <si>
    <t>Odstránenie povlakových podláh z nášľapnej plochy lepených bez podložky,  -0,00100t</t>
  </si>
  <si>
    <t>92</t>
  </si>
  <si>
    <t>776401800</t>
  </si>
  <si>
    <t>Demontáž soklíkov alebo líšt</t>
  </si>
  <si>
    <t>94</t>
  </si>
  <si>
    <t>47</t>
  </si>
  <si>
    <t>998776101</t>
  </si>
  <si>
    <t>Presun hmôt pre podlahy povlakové v objektoch výšky do 6 m</t>
  </si>
  <si>
    <t>96</t>
  </si>
  <si>
    <t>D9</t>
  </si>
  <si>
    <t>D16 - 771 - Podlahy z dlaždíc</t>
  </si>
  <si>
    <t>771411012.1</t>
  </si>
  <si>
    <t>Montáž soklíkov z obkladačiek do malty veľ. 150 x 75 mm</t>
  </si>
  <si>
    <t>98</t>
  </si>
  <si>
    <t>49</t>
  </si>
  <si>
    <t>771575105.1</t>
  </si>
  <si>
    <t>Montáž podláh z dlaždíc keramických do tmelu veľ. 150 x 150 mm</t>
  </si>
  <si>
    <t>100</t>
  </si>
  <si>
    <t>597740000700</t>
  </si>
  <si>
    <t>Dlaždice keramické s protišmykovým povrchom lxvxhr 150x150x11 mm, jednofarebné</t>
  </si>
  <si>
    <t>102</t>
  </si>
  <si>
    <t>51</t>
  </si>
  <si>
    <t>998771201</t>
  </si>
  <si>
    <t>Presun hmôt pre podlahy z dlaždíc v objektoch výšky do 6m</t>
  </si>
  <si>
    <t>104</t>
  </si>
  <si>
    <t>D10</t>
  </si>
  <si>
    <t>D19 - 783 - Dokončovacie práce - nátery</t>
  </si>
  <si>
    <t>632655606</t>
  </si>
  <si>
    <t>Cementový poter hr.8cm</t>
  </si>
  <si>
    <t>106</t>
  </si>
  <si>
    <t>53</t>
  </si>
  <si>
    <t>762810034</t>
  </si>
  <si>
    <t>OSB doska hr.2,5 D+M vrátane konštrukcie</t>
  </si>
  <si>
    <t>108</t>
  </si>
  <si>
    <t>273362021</t>
  </si>
  <si>
    <t>Výstuž  zo zvár. sietí KARI</t>
  </si>
  <si>
    <t>110</t>
  </si>
  <si>
    <t>D11</t>
  </si>
  <si>
    <t>D20 - 784 - Maľby</t>
  </si>
  <si>
    <t>55</t>
  </si>
  <si>
    <t>784452261</t>
  </si>
  <si>
    <t>Maľby z maliarskych zmesí Primalex, Farmal, ručne nanášané jednonásobné základné na podklad jemnozrnný  výšky do 3, 80 m</t>
  </si>
  <si>
    <t>112</t>
  </si>
  <si>
    <t>784452471</t>
  </si>
  <si>
    <t>Maľby z maliarskych zmesí Primalex, Farmal, ručne nanášané tónované s bielym stropom dvojnásobné na jemnozrnný podklad výšky do 3, 80 m</t>
  </si>
  <si>
    <t>114</t>
  </si>
  <si>
    <t>57</t>
  </si>
  <si>
    <t>784410100</t>
  </si>
  <si>
    <t>Penetrovanie jednonásobné jemnozrnných podkladov výšky do 3,80 m</t>
  </si>
  <si>
    <t>116</t>
  </si>
  <si>
    <t>784410500</t>
  </si>
  <si>
    <t>Prebrúsenie a oprášenie jemnozrnných povrchov výšky do 3,80 m</t>
  </si>
  <si>
    <t>118</t>
  </si>
  <si>
    <t>59</t>
  </si>
  <si>
    <t>784418011</t>
  </si>
  <si>
    <t>Zakrývanie otvorov, podláh a zariadení fóliou v miestnostiach alebo na schodisku</t>
  </si>
  <si>
    <t>120</t>
  </si>
  <si>
    <t>Práce a dodávky M</t>
  </si>
  <si>
    <t>21-M</t>
  </si>
  <si>
    <t>Elektromontáže</t>
  </si>
  <si>
    <t>210201916.S</t>
  </si>
  <si>
    <t>Montáž svietidla interiérového na strop do 3 kg</t>
  </si>
  <si>
    <t>2042889204</t>
  </si>
  <si>
    <t>61</t>
  </si>
  <si>
    <t>210201080.S</t>
  </si>
  <si>
    <t>Zapojenie LED svietidla IP20, stropného - nástenného</t>
  </si>
  <si>
    <t>609250301</t>
  </si>
  <si>
    <t>348140003452.S</t>
  </si>
  <si>
    <t>LED svietidlo interiérové stropné 4x10W, 9,1 W, IP20, lineárny modul, 1300 lm, rozmer 600x600x75 mm</t>
  </si>
  <si>
    <t>128</t>
  </si>
  <si>
    <t>-65824807</t>
  </si>
  <si>
    <t xml:space="preserve">    D3 - D4 - 9 - Ostatné konštrukcie a práce</t>
  </si>
  <si>
    <t>D4 - 9 - Ostatné konštrukcie a práce</t>
  </si>
  <si>
    <t>Stavebné úpravy - zázemie futbalového klubu Podhorie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</si>
</sst>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%"/>
    <numFmt numFmtId="167" formatCode="dd\.mm\.yyyy"/>
    <numFmt numFmtId="168" formatCode="#,##0.00000"/>
    <numFmt numFmtId="169" formatCode="#,##0.000"/>
  </numFmts>
  <fonts count="92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sz val="10"/>
      <color indexed="9"/>
      <name val="Arial CE"/>
      <family val="0"/>
    </font>
    <font>
      <b/>
      <sz val="10"/>
      <color indexed="63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b/>
      <sz val="10"/>
      <color indexed="9"/>
      <name val="Arial CE"/>
      <family val="0"/>
    </font>
    <font>
      <b/>
      <sz val="10"/>
      <color indexed="55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sz val="10"/>
      <color rgb="FFFFFFFF"/>
      <name val="Arial CE"/>
      <family val="0"/>
    </font>
    <font>
      <b/>
      <sz val="10"/>
      <color rgb="FF46464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0"/>
      <color rgb="FFFFFFFF"/>
      <name val="Arial CE"/>
      <family val="0"/>
    </font>
    <font>
      <b/>
      <sz val="10"/>
      <color rgb="FF96969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69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69" fillId="0" borderId="0" xfId="0" applyFont="1" applyAlignment="1">
      <alignment horizontal="right" vertical="center"/>
    </xf>
    <xf numFmtId="0" fontId="69" fillId="0" borderId="12" xfId="0" applyFont="1" applyBorder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6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69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7" fontId="2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77" fillId="0" borderId="22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4" fontId="7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79" fillId="0" borderId="26" xfId="0" applyNumberFormat="1" applyFont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168" fontId="79" fillId="0" borderId="0" xfId="0" applyNumberFormat="1" applyFont="1" applyBorder="1" applyAlignment="1">
      <alignment vertical="center"/>
    </xf>
    <xf numFmtId="4" fontId="79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0" fillId="0" borderId="0" xfId="36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83" fillId="0" borderId="27" xfId="0" applyNumberFormat="1" applyFont="1" applyBorder="1" applyAlignment="1">
      <alignment vertical="center"/>
    </xf>
    <xf numFmtId="4" fontId="83" fillId="0" borderId="28" xfId="0" applyNumberFormat="1" applyFont="1" applyBorder="1" applyAlignment="1">
      <alignment vertical="center"/>
    </xf>
    <xf numFmtId="168" fontId="83" fillId="0" borderId="28" xfId="0" applyNumberFormat="1" applyFont="1" applyBorder="1" applyAlignment="1">
      <alignment vertical="center"/>
    </xf>
    <xf numFmtId="4" fontId="83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4" fontId="75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166" fontId="75" fillId="0" borderId="0" xfId="0" applyNumberFormat="1" applyFont="1" applyAlignment="1">
      <alignment horizontal="right" vertical="center"/>
    </xf>
    <xf numFmtId="4" fontId="69" fillId="0" borderId="0" xfId="0" applyNumberFormat="1" applyFont="1" applyAlignment="1">
      <alignment vertical="center"/>
    </xf>
    <xf numFmtId="166" fontId="69" fillId="0" borderId="0" xfId="0" applyNumberFormat="1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right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right" vertical="center"/>
    </xf>
    <xf numFmtId="0" fontId="86" fillId="0" borderId="0" xfId="0" applyFont="1" applyAlignment="1">
      <alignment horizontal="left" vertical="center"/>
    </xf>
    <xf numFmtId="0" fontId="70" fillId="0" borderId="12" xfId="0" applyFont="1" applyBorder="1" applyAlignment="1">
      <alignment vertical="center"/>
    </xf>
    <xf numFmtId="0" fontId="70" fillId="0" borderId="28" xfId="0" applyFont="1" applyBorder="1" applyAlignment="1">
      <alignment horizontal="left" vertical="center"/>
    </xf>
    <xf numFmtId="0" fontId="70" fillId="0" borderId="28" xfId="0" applyFont="1" applyBorder="1" applyAlignment="1">
      <alignment vertical="center"/>
    </xf>
    <xf numFmtId="4" fontId="70" fillId="0" borderId="28" xfId="0" applyNumberFormat="1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0" borderId="28" xfId="0" applyFont="1" applyBorder="1" applyAlignment="1">
      <alignment horizontal="left" vertical="center"/>
    </xf>
    <xf numFmtId="0" fontId="71" fillId="0" borderId="28" xfId="0" applyFont="1" applyBorder="1" applyAlignment="1">
      <alignment vertical="center"/>
    </xf>
    <xf numFmtId="4" fontId="71" fillId="0" borderId="2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78" fillId="0" borderId="0" xfId="0" applyNumberFormat="1" applyFont="1" applyAlignment="1">
      <alignment/>
    </xf>
    <xf numFmtId="168" fontId="87" fillId="0" borderId="19" xfId="0" applyNumberFormat="1" applyFont="1" applyBorder="1" applyAlignment="1">
      <alignment/>
    </xf>
    <xf numFmtId="168" fontId="87" fillId="0" borderId="20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72" fillId="0" borderId="12" xfId="0" applyFont="1" applyBorder="1" applyAlignment="1">
      <alignment/>
    </xf>
    <xf numFmtId="0" fontId="72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4" fontId="70" fillId="0" borderId="0" xfId="0" applyNumberFormat="1" applyFont="1" applyAlignment="1">
      <alignment/>
    </xf>
    <xf numFmtId="0" fontId="72" fillId="0" borderId="26" xfId="0" applyFont="1" applyBorder="1" applyAlignment="1">
      <alignment/>
    </xf>
    <xf numFmtId="0" fontId="72" fillId="0" borderId="0" xfId="0" applyFont="1" applyBorder="1" applyAlignment="1">
      <alignment/>
    </xf>
    <xf numFmtId="168" fontId="72" fillId="0" borderId="0" xfId="0" applyNumberFormat="1" applyFont="1" applyBorder="1" applyAlignment="1">
      <alignment/>
    </xf>
    <xf numFmtId="168" fontId="72" fillId="0" borderId="21" xfId="0" applyNumberFormat="1" applyFont="1" applyBorder="1" applyAlignment="1">
      <alignment/>
    </xf>
    <xf numFmtId="0" fontId="72" fillId="0" borderId="0" xfId="0" applyFont="1" applyAlignment="1">
      <alignment horizontal="center"/>
    </xf>
    <xf numFmtId="4" fontId="72" fillId="0" borderId="0" xfId="0" applyNumberFormat="1" applyFont="1" applyAlignment="1">
      <alignment vertical="center"/>
    </xf>
    <xf numFmtId="0" fontId="71" fillId="0" borderId="0" xfId="0" applyFont="1" applyAlignment="1">
      <alignment horizontal="left"/>
    </xf>
    <xf numFmtId="4" fontId="71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69" fontId="8" fillId="0" borderId="31" xfId="0" applyNumberFormat="1" applyFont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77" fillId="0" borderId="26" xfId="0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168" fontId="77" fillId="0" borderId="0" xfId="0" applyNumberFormat="1" applyFont="1" applyBorder="1" applyAlignment="1">
      <alignment vertical="center"/>
    </xf>
    <xf numFmtId="168" fontId="77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8" fillId="0" borderId="31" xfId="0" applyFont="1" applyBorder="1" applyAlignment="1" applyProtection="1">
      <alignment horizontal="center" vertical="center"/>
      <protection locked="0"/>
    </xf>
    <xf numFmtId="49" fontId="88" fillId="0" borderId="31" xfId="0" applyNumberFormat="1" applyFont="1" applyBorder="1" applyAlignment="1" applyProtection="1">
      <alignment horizontal="left" vertical="center" wrapText="1"/>
      <protection locked="0"/>
    </xf>
    <xf numFmtId="0" fontId="88" fillId="0" borderId="31" xfId="0" applyFont="1" applyBorder="1" applyAlignment="1" applyProtection="1">
      <alignment horizontal="left" vertical="center" wrapText="1"/>
      <protection locked="0"/>
    </xf>
    <xf numFmtId="0" fontId="88" fillId="0" borderId="31" xfId="0" applyFont="1" applyBorder="1" applyAlignment="1" applyProtection="1">
      <alignment horizontal="center" vertical="center" wrapText="1"/>
      <protection locked="0"/>
    </xf>
    <xf numFmtId="169" fontId="88" fillId="0" borderId="31" xfId="0" applyNumberFormat="1" applyFont="1" applyBorder="1" applyAlignment="1" applyProtection="1">
      <alignment vertical="center"/>
      <protection locked="0"/>
    </xf>
    <xf numFmtId="4" fontId="88" fillId="0" borderId="31" xfId="0" applyNumberFormat="1" applyFont="1" applyBorder="1" applyAlignment="1" applyProtection="1">
      <alignment vertical="center"/>
      <protection locked="0"/>
    </xf>
    <xf numFmtId="0" fontId="89" fillId="0" borderId="31" xfId="0" applyFont="1" applyBorder="1" applyAlignment="1" applyProtection="1">
      <alignment vertical="center"/>
      <protection locked="0"/>
    </xf>
    <xf numFmtId="0" fontId="89" fillId="0" borderId="12" xfId="0" applyFont="1" applyBorder="1" applyAlignment="1">
      <alignment vertical="center"/>
    </xf>
    <xf numFmtId="0" fontId="88" fillId="0" borderId="26" xfId="0" applyFont="1" applyBorder="1" applyAlignment="1">
      <alignment horizontal="left" vertical="center"/>
    </xf>
    <xf numFmtId="0" fontId="88" fillId="0" borderId="0" xfId="0" applyFont="1" applyBorder="1" applyAlignment="1">
      <alignment horizontal="center" vertical="center"/>
    </xf>
    <xf numFmtId="0" fontId="88" fillId="0" borderId="27" xfId="0" applyFont="1" applyBorder="1" applyAlignment="1">
      <alignment horizontal="left" vertical="center"/>
    </xf>
    <xf numFmtId="0" fontId="88" fillId="0" borderId="28" xfId="0" applyFont="1" applyBorder="1" applyAlignment="1">
      <alignment horizontal="center" vertical="center"/>
    </xf>
    <xf numFmtId="168" fontId="77" fillId="0" borderId="28" xfId="0" applyNumberFormat="1" applyFont="1" applyBorder="1" applyAlignment="1">
      <alignment vertical="center"/>
    </xf>
    <xf numFmtId="168" fontId="77" fillId="0" borderId="29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7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9" fillId="0" borderId="0" xfId="0" applyFont="1" applyAlignment="1">
      <alignment horizontal="right" vertical="center"/>
    </xf>
    <xf numFmtId="166" fontId="69" fillId="0" borderId="0" xfId="0" applyNumberFormat="1" applyFont="1" applyAlignment="1">
      <alignment horizontal="left" vertical="center"/>
    </xf>
    <xf numFmtId="0" fontId="69" fillId="0" borderId="0" xfId="0" applyFont="1" applyAlignment="1">
      <alignment vertical="center"/>
    </xf>
    <xf numFmtId="4" fontId="90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166" fontId="75" fillId="0" borderId="0" xfId="0" applyNumberFormat="1" applyFont="1" applyAlignment="1">
      <alignment horizontal="left" vertical="center"/>
    </xf>
    <xf numFmtId="4" fontId="91" fillId="0" borderId="0" xfId="0" applyNumberFormat="1" applyFont="1" applyAlignment="1">
      <alignment vertical="center"/>
    </xf>
    <xf numFmtId="4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0" fontId="81" fillId="0" borderId="0" xfId="0" applyFont="1" applyAlignment="1">
      <alignment horizontal="left" vertical="center" wrapText="1"/>
    </xf>
    <xf numFmtId="4" fontId="78" fillId="0" borderId="0" xfId="0" applyNumberFormat="1" applyFont="1" applyAlignment="1">
      <alignment horizontal="right" vertical="center"/>
    </xf>
    <xf numFmtId="4" fontId="78" fillId="0" borderId="0" xfId="0" applyNumberFormat="1" applyFont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74" fillId="35" borderId="0" xfId="0" applyFont="1" applyFill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right" vertical="center"/>
    </xf>
    <xf numFmtId="0" fontId="8" fillId="34" borderId="3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9" fillId="0" borderId="25" xfId="0" applyFont="1" applyBorder="1" applyAlignment="1">
      <alignment horizontal="center" vertical="center"/>
    </xf>
    <xf numFmtId="0" fontId="79" fillId="0" borderId="19" xfId="0" applyFont="1" applyBorder="1" applyAlignment="1">
      <alignment horizontal="left" vertical="center"/>
    </xf>
    <xf numFmtId="0" fontId="85" fillId="0" borderId="26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zoomScalePageLayoutView="0" workbookViewId="0" topLeftCell="A172">
      <selection activeCell="K7" sqref="K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9.75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75" customHeight="1">
      <c r="AR2" s="189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3" t="s">
        <v>6</v>
      </c>
      <c r="BT2" s="13" t="s">
        <v>7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2:71" ht="24.7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2:71" ht="12" customHeight="1">
      <c r="B5" s="16"/>
      <c r="D5" s="19" t="s">
        <v>11</v>
      </c>
      <c r="K5" s="167" t="s">
        <v>12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R5" s="16"/>
      <c r="BS5" s="13" t="s">
        <v>6</v>
      </c>
    </row>
    <row r="6" spans="2:71" ht="36.75" customHeight="1">
      <c r="B6" s="16"/>
      <c r="D6" s="21" t="s">
        <v>13</v>
      </c>
      <c r="K6" s="169" t="s">
        <v>369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R6" s="16"/>
      <c r="BS6" s="13" t="s">
        <v>6</v>
      </c>
    </row>
    <row r="7" spans="2:71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16</v>
      </c>
      <c r="K8" s="20" t="s">
        <v>17</v>
      </c>
      <c r="AK8" s="22" t="s">
        <v>18</v>
      </c>
      <c r="AN8" s="20" t="s">
        <v>19</v>
      </c>
      <c r="AR8" s="16"/>
      <c r="BS8" s="13" t="s">
        <v>6</v>
      </c>
    </row>
    <row r="9" spans="2:71" ht="14.25" customHeight="1">
      <c r="B9" s="16"/>
      <c r="AR9" s="16"/>
      <c r="BS9" s="13" t="s">
        <v>6</v>
      </c>
    </row>
    <row r="10" spans="2:71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2:71" ht="18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2:71" ht="6.75" customHeight="1">
      <c r="B12" s="16"/>
      <c r="AR12" s="16"/>
      <c r="BS12" s="13" t="s">
        <v>6</v>
      </c>
    </row>
    <row r="13" spans="2:71" ht="12" customHeight="1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2:71" ht="12">
      <c r="B14" s="16"/>
      <c r="E14" s="20" t="s">
        <v>22</v>
      </c>
      <c r="AK14" s="22" t="s">
        <v>23</v>
      </c>
      <c r="AN14" s="20" t="s">
        <v>1</v>
      </c>
      <c r="AR14" s="16"/>
      <c r="BS14" s="13" t="s">
        <v>6</v>
      </c>
    </row>
    <row r="15" spans="2:71" ht="6.75" customHeight="1">
      <c r="B15" s="16"/>
      <c r="AR15" s="16"/>
      <c r="BS15" s="13" t="s">
        <v>3</v>
      </c>
    </row>
    <row r="16" spans="2:71" ht="12" customHeight="1">
      <c r="B16" s="16"/>
      <c r="D16" s="22" t="s">
        <v>25</v>
      </c>
      <c r="AK16" s="22" t="s">
        <v>21</v>
      </c>
      <c r="AN16" s="20" t="s">
        <v>1</v>
      </c>
      <c r="AR16" s="16"/>
      <c r="BS16" s="13" t="s">
        <v>3</v>
      </c>
    </row>
    <row r="17" spans="2:71" ht="18" customHeight="1">
      <c r="B17" s="16"/>
      <c r="E17" s="20" t="s">
        <v>22</v>
      </c>
      <c r="AK17" s="22" t="s">
        <v>23</v>
      </c>
      <c r="AN17" s="20" t="s">
        <v>1</v>
      </c>
      <c r="AR17" s="16"/>
      <c r="BS17" s="13" t="s">
        <v>26</v>
      </c>
    </row>
    <row r="18" spans="2:71" ht="6.75" customHeight="1">
      <c r="B18" s="16"/>
      <c r="AR18" s="16"/>
      <c r="BS18" s="13" t="s">
        <v>6</v>
      </c>
    </row>
    <row r="19" spans="2:71" ht="12" customHeight="1">
      <c r="B19" s="16"/>
      <c r="D19" s="22" t="s">
        <v>27</v>
      </c>
      <c r="AK19" s="22" t="s">
        <v>21</v>
      </c>
      <c r="AN19" s="20" t="s">
        <v>1</v>
      </c>
      <c r="AR19" s="16"/>
      <c r="BS19" s="13" t="s">
        <v>6</v>
      </c>
    </row>
    <row r="20" spans="2:71" ht="18" customHeight="1">
      <c r="B20" s="16"/>
      <c r="E20" s="20" t="s">
        <v>22</v>
      </c>
      <c r="AK20" s="22" t="s">
        <v>23</v>
      </c>
      <c r="AN20" s="20" t="s">
        <v>1</v>
      </c>
      <c r="AR20" s="16"/>
      <c r="BS20" s="13" t="s">
        <v>26</v>
      </c>
    </row>
    <row r="21" spans="2:44" ht="6.75" customHeight="1">
      <c r="B21" s="16"/>
      <c r="AR21" s="16"/>
    </row>
    <row r="22" spans="2:44" ht="12" customHeight="1">
      <c r="B22" s="16"/>
      <c r="D22" s="22" t="s">
        <v>28</v>
      </c>
      <c r="AR22" s="16"/>
    </row>
    <row r="23" spans="2:44" ht="16.5" customHeight="1">
      <c r="B23" s="16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6"/>
    </row>
    <row r="24" spans="2:44" ht="6.75" customHeight="1">
      <c r="B24" s="16"/>
      <c r="AR24" s="16"/>
    </row>
    <row r="25" spans="2:44" ht="6.7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1:57" s="1" customFormat="1" ht="25.5" customHeight="1">
      <c r="A26" s="25"/>
      <c r="B26" s="26"/>
      <c r="C26" s="25"/>
      <c r="D26" s="27" t="s">
        <v>29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71">
        <f>ROUND(AG94,2)</f>
        <v>0</v>
      </c>
      <c r="AL26" s="172"/>
      <c r="AM26" s="172"/>
      <c r="AN26" s="172"/>
      <c r="AO26" s="172"/>
      <c r="AP26" s="25"/>
      <c r="AQ26" s="25"/>
      <c r="AR26" s="26"/>
      <c r="BE26" s="25"/>
    </row>
    <row r="27" spans="1:57" s="1" customFormat="1" ht="6.75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BE27" s="25"/>
    </row>
    <row r="28" spans="1:57" s="1" customFormat="1" ht="12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173" t="s">
        <v>30</v>
      </c>
      <c r="M28" s="173"/>
      <c r="N28" s="173"/>
      <c r="O28" s="173"/>
      <c r="P28" s="173"/>
      <c r="Q28" s="25"/>
      <c r="R28" s="25"/>
      <c r="S28" s="25"/>
      <c r="T28" s="25"/>
      <c r="U28" s="25"/>
      <c r="V28" s="25"/>
      <c r="W28" s="173" t="s">
        <v>31</v>
      </c>
      <c r="X28" s="173"/>
      <c r="Y28" s="173"/>
      <c r="Z28" s="173"/>
      <c r="AA28" s="173"/>
      <c r="AB28" s="173"/>
      <c r="AC28" s="173"/>
      <c r="AD28" s="173"/>
      <c r="AE28" s="173"/>
      <c r="AF28" s="25"/>
      <c r="AG28" s="25"/>
      <c r="AH28" s="25"/>
      <c r="AI28" s="25"/>
      <c r="AJ28" s="25"/>
      <c r="AK28" s="173" t="s">
        <v>32</v>
      </c>
      <c r="AL28" s="173"/>
      <c r="AM28" s="173"/>
      <c r="AN28" s="173"/>
      <c r="AO28" s="173"/>
      <c r="AP28" s="25"/>
      <c r="AQ28" s="25"/>
      <c r="AR28" s="26"/>
      <c r="BE28" s="25"/>
    </row>
    <row r="29" spans="2:52" s="2" customFormat="1" ht="14.25" customHeight="1">
      <c r="B29" s="30"/>
      <c r="D29" s="22" t="s">
        <v>33</v>
      </c>
      <c r="F29" s="31" t="s">
        <v>34</v>
      </c>
      <c r="L29" s="178">
        <v>0.2</v>
      </c>
      <c r="M29" s="177"/>
      <c r="N29" s="177"/>
      <c r="O29" s="177"/>
      <c r="P29" s="177"/>
      <c r="Q29" s="32"/>
      <c r="R29" s="32"/>
      <c r="S29" s="32"/>
      <c r="T29" s="32"/>
      <c r="U29" s="32"/>
      <c r="V29" s="32"/>
      <c r="W29" s="176">
        <f>ROUND(AZ94,2)</f>
        <v>0</v>
      </c>
      <c r="X29" s="177"/>
      <c r="Y29" s="177"/>
      <c r="Z29" s="177"/>
      <c r="AA29" s="177"/>
      <c r="AB29" s="177"/>
      <c r="AC29" s="177"/>
      <c r="AD29" s="177"/>
      <c r="AE29" s="177"/>
      <c r="AF29" s="32"/>
      <c r="AG29" s="32"/>
      <c r="AH29" s="32"/>
      <c r="AI29" s="32"/>
      <c r="AJ29" s="32"/>
      <c r="AK29" s="176">
        <f>ROUND(AV94,2)</f>
        <v>0</v>
      </c>
      <c r="AL29" s="177"/>
      <c r="AM29" s="177"/>
      <c r="AN29" s="177"/>
      <c r="AO29" s="177"/>
      <c r="AP29" s="32"/>
      <c r="AQ29" s="32"/>
      <c r="AR29" s="33"/>
      <c r="AS29" s="32"/>
      <c r="AT29" s="32"/>
      <c r="AU29" s="32"/>
      <c r="AV29" s="32"/>
      <c r="AW29" s="32"/>
      <c r="AX29" s="32"/>
      <c r="AY29" s="32"/>
      <c r="AZ29" s="32"/>
    </row>
    <row r="30" spans="2:44" s="2" customFormat="1" ht="14.25" customHeight="1">
      <c r="B30" s="30"/>
      <c r="F30" s="31" t="s">
        <v>35</v>
      </c>
      <c r="L30" s="174">
        <v>0.2</v>
      </c>
      <c r="M30" s="175"/>
      <c r="N30" s="175"/>
      <c r="O30" s="175"/>
      <c r="P30" s="175"/>
      <c r="W30" s="179">
        <f>ROUND(BA94,2)</f>
        <v>0</v>
      </c>
      <c r="X30" s="175"/>
      <c r="Y30" s="175"/>
      <c r="Z30" s="175"/>
      <c r="AA30" s="175"/>
      <c r="AB30" s="175"/>
      <c r="AC30" s="175"/>
      <c r="AD30" s="175"/>
      <c r="AE30" s="175"/>
      <c r="AK30" s="179">
        <f>ROUND(AW94,2)</f>
        <v>0</v>
      </c>
      <c r="AL30" s="175"/>
      <c r="AM30" s="175"/>
      <c r="AN30" s="175"/>
      <c r="AO30" s="175"/>
      <c r="AR30" s="30"/>
    </row>
    <row r="31" spans="2:44" s="2" customFormat="1" ht="14.25" customHeight="1" hidden="1">
      <c r="B31" s="30"/>
      <c r="F31" s="22" t="s">
        <v>36</v>
      </c>
      <c r="L31" s="174">
        <v>0.2</v>
      </c>
      <c r="M31" s="175"/>
      <c r="N31" s="175"/>
      <c r="O31" s="175"/>
      <c r="P31" s="175"/>
      <c r="W31" s="179">
        <f>ROUND(BB94,2)</f>
        <v>0</v>
      </c>
      <c r="X31" s="175"/>
      <c r="Y31" s="175"/>
      <c r="Z31" s="175"/>
      <c r="AA31" s="175"/>
      <c r="AB31" s="175"/>
      <c r="AC31" s="175"/>
      <c r="AD31" s="175"/>
      <c r="AE31" s="175"/>
      <c r="AK31" s="179">
        <v>0</v>
      </c>
      <c r="AL31" s="175"/>
      <c r="AM31" s="175"/>
      <c r="AN31" s="175"/>
      <c r="AO31" s="175"/>
      <c r="AR31" s="30"/>
    </row>
    <row r="32" spans="2:44" s="2" customFormat="1" ht="14.25" customHeight="1" hidden="1">
      <c r="B32" s="30"/>
      <c r="F32" s="22" t="s">
        <v>37</v>
      </c>
      <c r="L32" s="174">
        <v>0.2</v>
      </c>
      <c r="M32" s="175"/>
      <c r="N32" s="175"/>
      <c r="O32" s="175"/>
      <c r="P32" s="175"/>
      <c r="W32" s="179">
        <f>ROUND(BC94,2)</f>
        <v>0</v>
      </c>
      <c r="X32" s="175"/>
      <c r="Y32" s="175"/>
      <c r="Z32" s="175"/>
      <c r="AA32" s="175"/>
      <c r="AB32" s="175"/>
      <c r="AC32" s="175"/>
      <c r="AD32" s="175"/>
      <c r="AE32" s="175"/>
      <c r="AK32" s="179">
        <v>0</v>
      </c>
      <c r="AL32" s="175"/>
      <c r="AM32" s="175"/>
      <c r="AN32" s="175"/>
      <c r="AO32" s="175"/>
      <c r="AR32" s="30"/>
    </row>
    <row r="33" spans="2:52" s="2" customFormat="1" ht="14.25" customHeight="1" hidden="1">
      <c r="B33" s="30"/>
      <c r="F33" s="31" t="s">
        <v>38</v>
      </c>
      <c r="L33" s="178">
        <v>0</v>
      </c>
      <c r="M33" s="177"/>
      <c r="N33" s="177"/>
      <c r="O33" s="177"/>
      <c r="P33" s="177"/>
      <c r="Q33" s="32"/>
      <c r="R33" s="32"/>
      <c r="S33" s="32"/>
      <c r="T33" s="32"/>
      <c r="U33" s="32"/>
      <c r="V33" s="32"/>
      <c r="W33" s="176">
        <f>ROUND(BD94,2)</f>
        <v>0</v>
      </c>
      <c r="X33" s="177"/>
      <c r="Y33" s="177"/>
      <c r="Z33" s="177"/>
      <c r="AA33" s="177"/>
      <c r="AB33" s="177"/>
      <c r="AC33" s="177"/>
      <c r="AD33" s="177"/>
      <c r="AE33" s="177"/>
      <c r="AF33" s="32"/>
      <c r="AG33" s="32"/>
      <c r="AH33" s="32"/>
      <c r="AI33" s="32"/>
      <c r="AJ33" s="32"/>
      <c r="AK33" s="176">
        <v>0</v>
      </c>
      <c r="AL33" s="177"/>
      <c r="AM33" s="177"/>
      <c r="AN33" s="177"/>
      <c r="AO33" s="177"/>
      <c r="AP33" s="32"/>
      <c r="AQ33" s="32"/>
      <c r="AR33" s="33"/>
      <c r="AS33" s="32"/>
      <c r="AT33" s="32"/>
      <c r="AU33" s="32"/>
      <c r="AV33" s="32"/>
      <c r="AW33" s="32"/>
      <c r="AX33" s="32"/>
      <c r="AY33" s="32"/>
      <c r="AZ33" s="32"/>
    </row>
    <row r="34" spans="1:57" s="1" customFormat="1" ht="6.75" customHeight="1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BE34" s="25"/>
    </row>
    <row r="35" spans="1:57" s="1" customFormat="1" ht="25.5" customHeight="1">
      <c r="A35" s="25"/>
      <c r="B35" s="26"/>
      <c r="C35" s="34"/>
      <c r="D35" s="35" t="s">
        <v>39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40</v>
      </c>
      <c r="U35" s="36"/>
      <c r="V35" s="36"/>
      <c r="W35" s="36"/>
      <c r="X35" s="185" t="s">
        <v>41</v>
      </c>
      <c r="Y35" s="186"/>
      <c r="Z35" s="186"/>
      <c r="AA35" s="186"/>
      <c r="AB35" s="186"/>
      <c r="AC35" s="36"/>
      <c r="AD35" s="36"/>
      <c r="AE35" s="36"/>
      <c r="AF35" s="36"/>
      <c r="AG35" s="36"/>
      <c r="AH35" s="36"/>
      <c r="AI35" s="36"/>
      <c r="AJ35" s="36"/>
      <c r="AK35" s="187">
        <f>SUM(AK26:AK33)</f>
        <v>0</v>
      </c>
      <c r="AL35" s="186"/>
      <c r="AM35" s="186"/>
      <c r="AN35" s="186"/>
      <c r="AO35" s="188"/>
      <c r="AP35" s="34"/>
      <c r="AQ35" s="34"/>
      <c r="AR35" s="26"/>
      <c r="BE35" s="25"/>
    </row>
    <row r="36" spans="1:57" s="1" customFormat="1" ht="6.75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BE36" s="25"/>
    </row>
    <row r="37" spans="1:57" s="1" customFormat="1" ht="14.25" customHeight="1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BE37" s="25"/>
    </row>
    <row r="38" spans="2:44" ht="14.25" customHeight="1">
      <c r="B38" s="16"/>
      <c r="AR38" s="16"/>
    </row>
    <row r="39" spans="2:44" ht="14.25" customHeight="1">
      <c r="B39" s="16"/>
      <c r="AR39" s="16"/>
    </row>
    <row r="40" spans="2:44" ht="14.25" customHeight="1">
      <c r="B40" s="16"/>
      <c r="AR40" s="16"/>
    </row>
    <row r="41" spans="2:44" ht="14.25" customHeight="1">
      <c r="B41" s="16"/>
      <c r="AR41" s="16"/>
    </row>
    <row r="42" spans="2:44" ht="14.25" customHeight="1">
      <c r="B42" s="16"/>
      <c r="AR42" s="16"/>
    </row>
    <row r="43" spans="2:44" ht="14.25" customHeight="1">
      <c r="B43" s="16"/>
      <c r="AR43" s="16"/>
    </row>
    <row r="44" spans="2:44" ht="14.25" customHeight="1">
      <c r="B44" s="16"/>
      <c r="AR44" s="16"/>
    </row>
    <row r="45" spans="2:44" ht="14.25" customHeight="1">
      <c r="B45" s="16"/>
      <c r="AR45" s="16"/>
    </row>
    <row r="46" spans="2:44" ht="14.25" customHeight="1">
      <c r="B46" s="16"/>
      <c r="AR46" s="16"/>
    </row>
    <row r="47" spans="2:44" ht="14.25" customHeight="1">
      <c r="B47" s="16"/>
      <c r="AR47" s="16"/>
    </row>
    <row r="48" spans="2:44" ht="14.25" customHeight="1">
      <c r="B48" s="16"/>
      <c r="AR48" s="16"/>
    </row>
    <row r="49" spans="2:44" s="1" customFormat="1" ht="14.25" customHeight="1">
      <c r="B49" s="38"/>
      <c r="D49" s="39" t="s">
        <v>42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43</v>
      </c>
      <c r="AI49" s="40"/>
      <c r="AJ49" s="40"/>
      <c r="AK49" s="40"/>
      <c r="AL49" s="40"/>
      <c r="AM49" s="40"/>
      <c r="AN49" s="40"/>
      <c r="AO49" s="40"/>
      <c r="AR49" s="38"/>
    </row>
    <row r="50" spans="2:44" ht="9.75">
      <c r="B50" s="16"/>
      <c r="AR50" s="16"/>
    </row>
    <row r="51" spans="2:44" ht="9.75">
      <c r="B51" s="16"/>
      <c r="AR51" s="16"/>
    </row>
    <row r="52" spans="2:44" ht="9.75">
      <c r="B52" s="16"/>
      <c r="AR52" s="16"/>
    </row>
    <row r="53" spans="2:44" ht="9.75">
      <c r="B53" s="16"/>
      <c r="AR53" s="16"/>
    </row>
    <row r="54" spans="2:44" ht="9.75">
      <c r="B54" s="16"/>
      <c r="AR54" s="16"/>
    </row>
    <row r="55" spans="2:44" ht="9.75">
      <c r="B55" s="16"/>
      <c r="AR55" s="16"/>
    </row>
    <row r="56" spans="2:44" ht="9.75">
      <c r="B56" s="16"/>
      <c r="AR56" s="16"/>
    </row>
    <row r="57" spans="2:44" ht="9.75">
      <c r="B57" s="16"/>
      <c r="AR57" s="16"/>
    </row>
    <row r="58" spans="2:44" ht="9.75">
      <c r="B58" s="16"/>
      <c r="AR58" s="16"/>
    </row>
    <row r="59" spans="2:44" ht="9.75">
      <c r="B59" s="16"/>
      <c r="AR59" s="16"/>
    </row>
    <row r="60" spans="1:57" s="1" customFormat="1" ht="12">
      <c r="A60" s="25"/>
      <c r="B60" s="26"/>
      <c r="C60" s="25"/>
      <c r="D60" s="41" t="s">
        <v>44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41" t="s">
        <v>45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41" t="s">
        <v>44</v>
      </c>
      <c r="AI60" s="28"/>
      <c r="AJ60" s="28"/>
      <c r="AK60" s="28"/>
      <c r="AL60" s="28"/>
      <c r="AM60" s="41" t="s">
        <v>45</v>
      </c>
      <c r="AN60" s="28"/>
      <c r="AO60" s="28"/>
      <c r="AP60" s="25"/>
      <c r="AQ60" s="25"/>
      <c r="AR60" s="26"/>
      <c r="BE60" s="25"/>
    </row>
    <row r="61" spans="2:44" ht="9.75">
      <c r="B61" s="16"/>
      <c r="AR61" s="16"/>
    </row>
    <row r="62" spans="2:44" ht="9.75">
      <c r="B62" s="16"/>
      <c r="AR62" s="16"/>
    </row>
    <row r="63" spans="2:44" ht="9.75">
      <c r="B63" s="16"/>
      <c r="AR63" s="16"/>
    </row>
    <row r="64" spans="1:57" s="1" customFormat="1" ht="12.75">
      <c r="A64" s="25"/>
      <c r="B64" s="26"/>
      <c r="C64" s="25"/>
      <c r="D64" s="39" t="s">
        <v>46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47</v>
      </c>
      <c r="AI64" s="42"/>
      <c r="AJ64" s="42"/>
      <c r="AK64" s="42"/>
      <c r="AL64" s="42"/>
      <c r="AM64" s="42"/>
      <c r="AN64" s="42"/>
      <c r="AO64" s="42"/>
      <c r="AP64" s="25"/>
      <c r="AQ64" s="25"/>
      <c r="AR64" s="26"/>
      <c r="BE64" s="25"/>
    </row>
    <row r="65" spans="2:44" ht="9.75">
      <c r="B65" s="16"/>
      <c r="AR65" s="16"/>
    </row>
    <row r="66" spans="2:44" ht="9.75">
      <c r="B66" s="16"/>
      <c r="AR66" s="16"/>
    </row>
    <row r="67" spans="2:44" ht="9.75">
      <c r="B67" s="16"/>
      <c r="AR67" s="16"/>
    </row>
    <row r="68" spans="2:44" ht="9.75">
      <c r="B68" s="16"/>
      <c r="AR68" s="16"/>
    </row>
    <row r="69" spans="2:44" ht="9.75">
      <c r="B69" s="16"/>
      <c r="AR69" s="16"/>
    </row>
    <row r="70" spans="2:44" ht="9.75">
      <c r="B70" s="16"/>
      <c r="AR70" s="16"/>
    </row>
    <row r="71" spans="2:44" ht="9.75">
      <c r="B71" s="16"/>
      <c r="AR71" s="16"/>
    </row>
    <row r="72" spans="2:44" ht="9.75">
      <c r="B72" s="16"/>
      <c r="AR72" s="16"/>
    </row>
    <row r="73" spans="2:44" ht="9.75">
      <c r="B73" s="16"/>
      <c r="AR73" s="16"/>
    </row>
    <row r="74" spans="2:44" ht="9.75">
      <c r="B74" s="16"/>
      <c r="AR74" s="16"/>
    </row>
    <row r="75" spans="1:57" s="1" customFormat="1" ht="12">
      <c r="A75" s="25"/>
      <c r="B75" s="26"/>
      <c r="C75" s="25"/>
      <c r="D75" s="41" t="s">
        <v>44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41" t="s">
        <v>45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1" t="s">
        <v>44</v>
      </c>
      <c r="AI75" s="28"/>
      <c r="AJ75" s="28"/>
      <c r="AK75" s="28"/>
      <c r="AL75" s="28"/>
      <c r="AM75" s="41" t="s">
        <v>45</v>
      </c>
      <c r="AN75" s="28"/>
      <c r="AO75" s="28"/>
      <c r="AP75" s="25"/>
      <c r="AQ75" s="25"/>
      <c r="AR75" s="26"/>
      <c r="BE75" s="25"/>
    </row>
    <row r="76" spans="1:57" s="1" customFormat="1" ht="9.75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6"/>
      <c r="BE76" s="25"/>
    </row>
    <row r="77" spans="1:57" s="1" customFormat="1" ht="6.75" customHeight="1">
      <c r="A77" s="25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6"/>
      <c r="BE77" s="25"/>
    </row>
    <row r="81" spans="1:57" s="1" customFormat="1" ht="6.75" customHeight="1">
      <c r="A81" s="25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6"/>
      <c r="BE81" s="25"/>
    </row>
    <row r="82" spans="1:57" s="1" customFormat="1" ht="24.75" customHeight="1">
      <c r="A82" s="25"/>
      <c r="B82" s="26"/>
      <c r="C82" s="17" t="s">
        <v>48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6"/>
      <c r="BE82" s="25"/>
    </row>
    <row r="83" spans="1:57" s="1" customFormat="1" ht="6.7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6"/>
      <c r="BE83" s="25"/>
    </row>
    <row r="84" spans="2:44" s="3" customFormat="1" ht="12" customHeight="1">
      <c r="B84" s="47"/>
      <c r="C84" s="22" t="s">
        <v>11</v>
      </c>
      <c r="L84" s="3" t="str">
        <f>K5</f>
        <v>01</v>
      </c>
      <c r="AR84" s="47"/>
    </row>
    <row r="85" spans="2:44" s="4" customFormat="1" ht="36.75" customHeight="1">
      <c r="B85" s="48"/>
      <c r="C85" s="49" t="s">
        <v>13</v>
      </c>
      <c r="L85" s="195" t="str">
        <f>K6</f>
        <v>Stavebné úpravy - zázemie futbalového klubu Podhorie</v>
      </c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R85" s="48"/>
    </row>
    <row r="86" spans="1:57" s="1" customFormat="1" ht="6.7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6"/>
      <c r="BE86" s="25"/>
    </row>
    <row r="87" spans="1:57" s="1" customFormat="1" ht="12" customHeight="1">
      <c r="A87" s="25"/>
      <c r="B87" s="26"/>
      <c r="C87" s="22" t="s">
        <v>16</v>
      </c>
      <c r="D87" s="25"/>
      <c r="E87" s="25"/>
      <c r="F87" s="25"/>
      <c r="G87" s="25"/>
      <c r="H87" s="25"/>
      <c r="I87" s="25"/>
      <c r="J87" s="25"/>
      <c r="K87" s="25"/>
      <c r="L87" s="50" t="str">
        <f>IF(K8="","",K8)</f>
        <v>Podhorie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2" t="s">
        <v>18</v>
      </c>
      <c r="AJ87" s="25"/>
      <c r="AK87" s="25"/>
      <c r="AL87" s="25"/>
      <c r="AM87" s="197" t="str">
        <f>IF(AN8="","",AN8)</f>
        <v>12. 6. 2023</v>
      </c>
      <c r="AN87" s="197"/>
      <c r="AO87" s="25"/>
      <c r="AP87" s="25"/>
      <c r="AQ87" s="25"/>
      <c r="AR87" s="26"/>
      <c r="BE87" s="25"/>
    </row>
    <row r="88" spans="1:57" s="1" customFormat="1" ht="6.7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6"/>
      <c r="BE88" s="25"/>
    </row>
    <row r="89" spans="1:57" s="1" customFormat="1" ht="15" customHeight="1">
      <c r="A89" s="25"/>
      <c r="B89" s="26"/>
      <c r="C89" s="22" t="s">
        <v>20</v>
      </c>
      <c r="D89" s="25"/>
      <c r="E89" s="25"/>
      <c r="F89" s="25"/>
      <c r="G89" s="25"/>
      <c r="H89" s="25"/>
      <c r="I89" s="25"/>
      <c r="J89" s="25"/>
      <c r="K89" s="25"/>
      <c r="L89" s="3" t="str">
        <f>IF(E11="","",E11)</f>
        <v> 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2" t="s">
        <v>25</v>
      </c>
      <c r="AJ89" s="25"/>
      <c r="AK89" s="25"/>
      <c r="AL89" s="25"/>
      <c r="AM89" s="198" t="str">
        <f>IF(E17="","",E17)</f>
        <v> </v>
      </c>
      <c r="AN89" s="199"/>
      <c r="AO89" s="199"/>
      <c r="AP89" s="199"/>
      <c r="AQ89" s="25"/>
      <c r="AR89" s="26"/>
      <c r="AS89" s="200" t="s">
        <v>49</v>
      </c>
      <c r="AT89" s="201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5"/>
    </row>
    <row r="90" spans="1:57" s="1" customFormat="1" ht="15" customHeight="1">
      <c r="A90" s="25"/>
      <c r="B90" s="26"/>
      <c r="C90" s="22" t="s">
        <v>24</v>
      </c>
      <c r="D90" s="25"/>
      <c r="E90" s="25"/>
      <c r="F90" s="25"/>
      <c r="G90" s="25"/>
      <c r="H90" s="25"/>
      <c r="I90" s="25"/>
      <c r="J90" s="25"/>
      <c r="K90" s="25"/>
      <c r="L90" s="3" t="str">
        <f>IF(E14="","",E14)</f>
        <v> 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2" t="s">
        <v>27</v>
      </c>
      <c r="AJ90" s="25"/>
      <c r="AK90" s="25"/>
      <c r="AL90" s="25"/>
      <c r="AM90" s="198" t="str">
        <f>IF(E20="","",E20)</f>
        <v> </v>
      </c>
      <c r="AN90" s="199"/>
      <c r="AO90" s="199"/>
      <c r="AP90" s="199"/>
      <c r="AQ90" s="25"/>
      <c r="AR90" s="26"/>
      <c r="AS90" s="202"/>
      <c r="AT90" s="203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5"/>
    </row>
    <row r="91" spans="1:57" s="1" customFormat="1" ht="10.5" customHeight="1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6"/>
      <c r="AS91" s="202"/>
      <c r="AT91" s="203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5"/>
    </row>
    <row r="92" spans="1:57" s="1" customFormat="1" ht="29.25" customHeight="1">
      <c r="A92" s="25"/>
      <c r="B92" s="26"/>
      <c r="C92" s="190" t="s">
        <v>50</v>
      </c>
      <c r="D92" s="191"/>
      <c r="E92" s="191"/>
      <c r="F92" s="191"/>
      <c r="G92" s="191"/>
      <c r="H92" s="56"/>
      <c r="I92" s="192" t="s">
        <v>51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3" t="s">
        <v>52</v>
      </c>
      <c r="AH92" s="191"/>
      <c r="AI92" s="191"/>
      <c r="AJ92" s="191"/>
      <c r="AK92" s="191"/>
      <c r="AL92" s="191"/>
      <c r="AM92" s="191"/>
      <c r="AN92" s="192" t="s">
        <v>53</v>
      </c>
      <c r="AO92" s="191"/>
      <c r="AP92" s="194"/>
      <c r="AQ92" s="57" t="s">
        <v>54</v>
      </c>
      <c r="AR92" s="26"/>
      <c r="AS92" s="58" t="s">
        <v>55</v>
      </c>
      <c r="AT92" s="59" t="s">
        <v>56</v>
      </c>
      <c r="AU92" s="59" t="s">
        <v>57</v>
      </c>
      <c r="AV92" s="59" t="s">
        <v>58</v>
      </c>
      <c r="AW92" s="59" t="s">
        <v>59</v>
      </c>
      <c r="AX92" s="59" t="s">
        <v>60</v>
      </c>
      <c r="AY92" s="59" t="s">
        <v>61</v>
      </c>
      <c r="AZ92" s="59" t="s">
        <v>62</v>
      </c>
      <c r="BA92" s="59" t="s">
        <v>63</v>
      </c>
      <c r="BB92" s="59" t="s">
        <v>64</v>
      </c>
      <c r="BC92" s="59" t="s">
        <v>65</v>
      </c>
      <c r="BD92" s="60" t="s">
        <v>66</v>
      </c>
      <c r="BE92" s="25"/>
    </row>
    <row r="93" spans="1:57" s="1" customFormat="1" ht="10.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6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5"/>
    </row>
    <row r="94" spans="2:90" s="5" customFormat="1" ht="32.25" customHeight="1">
      <c r="B94" s="64"/>
      <c r="C94" s="65" t="s">
        <v>67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83">
        <f>ROUND(AG95,2)</f>
        <v>0</v>
      </c>
      <c r="AH94" s="183"/>
      <c r="AI94" s="183"/>
      <c r="AJ94" s="183"/>
      <c r="AK94" s="183"/>
      <c r="AL94" s="183"/>
      <c r="AM94" s="183"/>
      <c r="AN94" s="184">
        <f>SUM(AG94,AT94)</f>
        <v>0</v>
      </c>
      <c r="AO94" s="184"/>
      <c r="AP94" s="184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13.95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68</v>
      </c>
      <c r="BT94" s="73" t="s">
        <v>69</v>
      </c>
      <c r="BU94" s="74" t="s">
        <v>70</v>
      </c>
      <c r="BV94" s="73" t="s">
        <v>71</v>
      </c>
      <c r="BW94" s="73" t="s">
        <v>4</v>
      </c>
      <c r="BX94" s="73" t="s">
        <v>72</v>
      </c>
      <c r="CL94" s="73" t="s">
        <v>1</v>
      </c>
    </row>
    <row r="95" spans="1:91" s="6" customFormat="1" ht="16.5" customHeight="1">
      <c r="A95" s="75" t="s">
        <v>73</v>
      </c>
      <c r="B95" s="76"/>
      <c r="C95" s="77"/>
      <c r="D95" s="182" t="s">
        <v>12</v>
      </c>
      <c r="E95" s="182"/>
      <c r="F95" s="182"/>
      <c r="G95" s="182"/>
      <c r="H95" s="182"/>
      <c r="I95" s="78"/>
      <c r="J95" s="182" t="s">
        <v>74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0">
        <f>'01 - 01.1 - Stavebné - 01...'!J30</f>
        <v>0</v>
      </c>
      <c r="AH95" s="181"/>
      <c r="AI95" s="181"/>
      <c r="AJ95" s="181"/>
      <c r="AK95" s="181"/>
      <c r="AL95" s="181"/>
      <c r="AM95" s="181"/>
      <c r="AN95" s="180">
        <f>SUM(AG95,AT95)</f>
        <v>0</v>
      </c>
      <c r="AO95" s="181"/>
      <c r="AP95" s="181"/>
      <c r="AQ95" s="79" t="s">
        <v>75</v>
      </c>
      <c r="AR95" s="76"/>
      <c r="AS95" s="80">
        <v>0</v>
      </c>
      <c r="AT95" s="81">
        <f>ROUND(SUM(AV95:AW95),2)</f>
        <v>0</v>
      </c>
      <c r="AU95" s="82">
        <f>'01 - 01.1 - Stavebné - 01...'!P131</f>
        <v>13.95</v>
      </c>
      <c r="AV95" s="81">
        <f>'01 - 01.1 - Stavebné - 01...'!J33</f>
        <v>0</v>
      </c>
      <c r="AW95" s="81">
        <f>'01 - 01.1 - Stavebné - 01...'!J34</f>
        <v>0</v>
      </c>
      <c r="AX95" s="81">
        <f>'01 - 01.1 - Stavebné - 01...'!J35</f>
        <v>0</v>
      </c>
      <c r="AY95" s="81">
        <f>'01 - 01.1 - Stavebné - 01...'!J36</f>
        <v>0</v>
      </c>
      <c r="AZ95" s="81">
        <f>'01 - 01.1 - Stavebné - 01...'!F33</f>
        <v>0</v>
      </c>
      <c r="BA95" s="81">
        <f>'01 - 01.1 - Stavebné - 01...'!F34</f>
        <v>0</v>
      </c>
      <c r="BB95" s="81">
        <f>'01 - 01.1 - Stavebné - 01...'!F35</f>
        <v>0</v>
      </c>
      <c r="BC95" s="81">
        <f>'01 - 01.1 - Stavebné - 01...'!F36</f>
        <v>0</v>
      </c>
      <c r="BD95" s="83">
        <f>'01 - 01.1 - Stavebné - 01...'!F37</f>
        <v>0</v>
      </c>
      <c r="BT95" s="84" t="s">
        <v>76</v>
      </c>
      <c r="BV95" s="84" t="s">
        <v>71</v>
      </c>
      <c r="BW95" s="84" t="s">
        <v>77</v>
      </c>
      <c r="BX95" s="84" t="s">
        <v>4</v>
      </c>
      <c r="CL95" s="84" t="s">
        <v>1</v>
      </c>
      <c r="CM95" s="84" t="s">
        <v>69</v>
      </c>
    </row>
    <row r="96" spans="1:57" s="1" customFormat="1" ht="30" customHeight="1">
      <c r="A96" s="25"/>
      <c r="B96" s="26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6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s="1" customFormat="1" ht="6.75" customHeight="1">
      <c r="A97" s="25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6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</sheetData>
  <sheetProtection/>
  <mergeCells count="40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AN95:AP95"/>
    <mergeCell ref="AG95:AM95"/>
    <mergeCell ref="D95:H95"/>
    <mergeCell ref="J95:AF95"/>
    <mergeCell ref="AG94:AM94"/>
    <mergeCell ref="AN94:AP94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01 - 01.1 - Stavebné - 01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9"/>
  <sheetViews>
    <sheetView showGridLines="0" tabSelected="1" zoomScalePageLayoutView="0" workbookViewId="0" topLeftCell="A214">
      <selection activeCell="I209" sqref="I20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85"/>
    </row>
    <row r="2" spans="12:46" ht="36.75" customHeight="1">
      <c r="L2" s="189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3" t="s">
        <v>77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69</v>
      </c>
    </row>
    <row r="4" spans="2:46" ht="24.75" customHeight="1">
      <c r="B4" s="16"/>
      <c r="D4" s="17" t="s">
        <v>78</v>
      </c>
      <c r="L4" s="16"/>
      <c r="M4" s="86" t="s">
        <v>9</v>
      </c>
      <c r="AT4" s="13" t="s">
        <v>3</v>
      </c>
    </row>
    <row r="5" spans="2:12" ht="6.75" customHeight="1">
      <c r="B5" s="16"/>
      <c r="L5" s="16"/>
    </row>
    <row r="6" spans="2:12" ht="12" customHeight="1">
      <c r="B6" s="16"/>
      <c r="D6" s="22" t="s">
        <v>13</v>
      </c>
      <c r="L6" s="16"/>
    </row>
    <row r="7" spans="2:12" ht="16.5" customHeight="1">
      <c r="B7" s="16"/>
      <c r="E7" s="204" t="str">
        <f>'Rekapitulácia stavby'!K6</f>
        <v>Stavebné úpravy - zázemie futbalového klubu Podhorie</v>
      </c>
      <c r="F7" s="205"/>
      <c r="G7" s="205"/>
      <c r="H7" s="205"/>
      <c r="L7" s="16"/>
    </row>
    <row r="8" spans="1:31" s="1" customFormat="1" ht="12" customHeight="1">
      <c r="A8" s="25"/>
      <c r="B8" s="26"/>
      <c r="C8" s="25"/>
      <c r="D8" s="22" t="s">
        <v>79</v>
      </c>
      <c r="E8" s="25"/>
      <c r="F8" s="25"/>
      <c r="G8" s="25"/>
      <c r="H8" s="25"/>
      <c r="I8" s="25"/>
      <c r="J8" s="25"/>
      <c r="K8" s="25"/>
      <c r="L8" s="38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1" customFormat="1" ht="16.5" customHeight="1">
      <c r="A9" s="25"/>
      <c r="B9" s="26"/>
      <c r="C9" s="25"/>
      <c r="D9" s="25"/>
      <c r="E9" s="195" t="s">
        <v>80</v>
      </c>
      <c r="F9" s="206"/>
      <c r="G9" s="206"/>
      <c r="H9" s="206"/>
      <c r="I9" s="25"/>
      <c r="J9" s="25"/>
      <c r="K9" s="25"/>
      <c r="L9" s="38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1" customFormat="1" ht="9.75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8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1" customFormat="1" ht="12" customHeight="1">
      <c r="A11" s="25"/>
      <c r="B11" s="26"/>
      <c r="C11" s="25"/>
      <c r="D11" s="22" t="s">
        <v>14</v>
      </c>
      <c r="E11" s="25"/>
      <c r="F11" s="20" t="s">
        <v>1</v>
      </c>
      <c r="G11" s="25"/>
      <c r="H11" s="25"/>
      <c r="I11" s="22" t="s">
        <v>15</v>
      </c>
      <c r="J11" s="20" t="s">
        <v>1</v>
      </c>
      <c r="K11" s="25"/>
      <c r="L11" s="38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1" customFormat="1" ht="12" customHeight="1">
      <c r="A12" s="25"/>
      <c r="B12" s="26"/>
      <c r="C12" s="25"/>
      <c r="D12" s="22" t="s">
        <v>16</v>
      </c>
      <c r="E12" s="25"/>
      <c r="F12" s="20" t="s">
        <v>17</v>
      </c>
      <c r="G12" s="25"/>
      <c r="H12" s="25"/>
      <c r="I12" s="22" t="s">
        <v>18</v>
      </c>
      <c r="J12" s="51" t="str">
        <f>'Rekapitulácia stavby'!AN8</f>
        <v>12. 6. 2023</v>
      </c>
      <c r="K12" s="25"/>
      <c r="L12" s="38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1" customFormat="1" ht="10.5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8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1" customFormat="1" ht="12" customHeight="1">
      <c r="A14" s="25"/>
      <c r="B14" s="26"/>
      <c r="C14" s="25"/>
      <c r="D14" s="22" t="s">
        <v>20</v>
      </c>
      <c r="E14" s="25"/>
      <c r="F14" s="25"/>
      <c r="G14" s="25"/>
      <c r="H14" s="25"/>
      <c r="I14" s="22" t="s">
        <v>21</v>
      </c>
      <c r="J14" s="20">
        <f>IF('Rekapitulácia stavby'!AN10="","",'Rekapitulácia stavby'!AN10)</f>
      </c>
      <c r="K14" s="25"/>
      <c r="L14" s="38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1" customFormat="1" ht="18" customHeight="1">
      <c r="A15" s="25"/>
      <c r="B15" s="26"/>
      <c r="C15" s="25"/>
      <c r="D15" s="25"/>
      <c r="E15" s="20" t="str">
        <f>IF('Rekapitulácia stavby'!E11="","",'Rekapitulácia stavby'!E11)</f>
        <v> </v>
      </c>
      <c r="F15" s="25"/>
      <c r="G15" s="25"/>
      <c r="H15" s="25"/>
      <c r="I15" s="22" t="s">
        <v>23</v>
      </c>
      <c r="J15" s="20">
        <f>IF('Rekapitulácia stavby'!AN11="","",'Rekapitulácia stavby'!AN11)</f>
      </c>
      <c r="K15" s="25"/>
      <c r="L15" s="3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1" customFormat="1" ht="6.7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8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1" customFormat="1" ht="12" customHeight="1">
      <c r="A17" s="25"/>
      <c r="B17" s="26"/>
      <c r="C17" s="25"/>
      <c r="D17" s="22" t="s">
        <v>24</v>
      </c>
      <c r="E17" s="25"/>
      <c r="F17" s="25"/>
      <c r="G17" s="25"/>
      <c r="H17" s="25"/>
      <c r="I17" s="22" t="s">
        <v>21</v>
      </c>
      <c r="J17" s="20"/>
      <c r="K17" s="25"/>
      <c r="L17" s="38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1" customFormat="1" ht="18" customHeight="1">
      <c r="A18" s="25"/>
      <c r="B18" s="26"/>
      <c r="C18" s="25"/>
      <c r="D18" s="25"/>
      <c r="E18" s="20"/>
      <c r="F18" s="25"/>
      <c r="G18" s="25"/>
      <c r="H18" s="25"/>
      <c r="I18" s="22" t="s">
        <v>23</v>
      </c>
      <c r="J18" s="20"/>
      <c r="K18" s="25"/>
      <c r="L18" s="38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1" customFormat="1" ht="6.7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8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1" customFormat="1" ht="12" customHeight="1">
      <c r="A20" s="25"/>
      <c r="B20" s="26"/>
      <c r="C20" s="25"/>
      <c r="D20" s="22" t="s">
        <v>25</v>
      </c>
      <c r="E20" s="25"/>
      <c r="F20" s="25"/>
      <c r="G20" s="25"/>
      <c r="H20" s="25"/>
      <c r="I20" s="22" t="s">
        <v>21</v>
      </c>
      <c r="J20" s="20">
        <f>IF('Rekapitulácia stavby'!AN16="","",'Rekapitulácia stavby'!AN16)</f>
      </c>
      <c r="K20" s="25"/>
      <c r="L20" s="38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1" customFormat="1" ht="18" customHeight="1">
      <c r="A21" s="25"/>
      <c r="B21" s="26"/>
      <c r="C21" s="25"/>
      <c r="D21" s="25"/>
      <c r="E21" s="20" t="str">
        <f>IF('Rekapitulácia stavby'!E17="","",'Rekapitulácia stavby'!E17)</f>
        <v> </v>
      </c>
      <c r="F21" s="25"/>
      <c r="G21" s="25"/>
      <c r="H21" s="25"/>
      <c r="I21" s="22" t="s">
        <v>23</v>
      </c>
      <c r="J21" s="20">
        <f>IF('Rekapitulácia stavby'!AN17="","",'Rekapitulácia stavby'!AN17)</f>
      </c>
      <c r="K21" s="25"/>
      <c r="L21" s="3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" customFormat="1" ht="6.7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8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" customFormat="1" ht="12" customHeight="1">
      <c r="A23" s="25"/>
      <c r="B23" s="26"/>
      <c r="C23" s="25"/>
      <c r="D23" s="22" t="s">
        <v>27</v>
      </c>
      <c r="E23" s="25"/>
      <c r="F23" s="25"/>
      <c r="G23" s="25"/>
      <c r="H23" s="25"/>
      <c r="I23" s="22" t="s">
        <v>21</v>
      </c>
      <c r="J23" s="20">
        <f>IF('Rekapitulácia stavby'!AN19="","",'Rekapitulácia stavby'!AN19)</f>
      </c>
      <c r="K23" s="25"/>
      <c r="L23" s="38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1" customFormat="1" ht="18" customHeight="1">
      <c r="A24" s="25"/>
      <c r="B24" s="26"/>
      <c r="C24" s="25"/>
      <c r="D24" s="25"/>
      <c r="E24" s="20" t="str">
        <f>IF('Rekapitulácia stavby'!E20="","",'Rekapitulácia stavby'!E20)</f>
        <v> </v>
      </c>
      <c r="F24" s="25"/>
      <c r="G24" s="25"/>
      <c r="H24" s="25"/>
      <c r="I24" s="22" t="s">
        <v>23</v>
      </c>
      <c r="J24" s="20">
        <f>IF('Rekapitulácia stavby'!AN20="","",'Rekapitulácia stavby'!AN20)</f>
      </c>
      <c r="K24" s="25"/>
      <c r="L24" s="38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" customFormat="1" ht="6.7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8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" customFormat="1" ht="12" customHeight="1">
      <c r="A26" s="25"/>
      <c r="B26" s="26"/>
      <c r="C26" s="25"/>
      <c r="D26" s="22" t="s">
        <v>28</v>
      </c>
      <c r="E26" s="25"/>
      <c r="F26" s="25"/>
      <c r="G26" s="25"/>
      <c r="H26" s="25"/>
      <c r="I26" s="25"/>
      <c r="J26" s="25"/>
      <c r="K26" s="25"/>
      <c r="L26" s="38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7" customFormat="1" ht="16.5" customHeight="1">
      <c r="A27" s="87"/>
      <c r="B27" s="88"/>
      <c r="C27" s="87"/>
      <c r="D27" s="87"/>
      <c r="E27" s="170" t="s">
        <v>1</v>
      </c>
      <c r="F27" s="170"/>
      <c r="G27" s="170"/>
      <c r="H27" s="170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1" customFormat="1" ht="6.7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8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1" customFormat="1" ht="6.75" customHeight="1">
      <c r="A29" s="25"/>
      <c r="B29" s="26"/>
      <c r="C29" s="25"/>
      <c r="D29" s="62"/>
      <c r="E29" s="62"/>
      <c r="F29" s="62"/>
      <c r="G29" s="62"/>
      <c r="H29" s="62"/>
      <c r="I29" s="62"/>
      <c r="J29" s="62"/>
      <c r="K29" s="62"/>
      <c r="L29" s="38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1" customFormat="1" ht="24.75" customHeight="1">
      <c r="A30" s="25"/>
      <c r="B30" s="26"/>
      <c r="C30" s="25"/>
      <c r="D30" s="90" t="s">
        <v>29</v>
      </c>
      <c r="E30" s="25"/>
      <c r="F30" s="25"/>
      <c r="G30" s="25"/>
      <c r="H30" s="25"/>
      <c r="I30" s="25"/>
      <c r="J30" s="67">
        <f>ROUND(J131,2)</f>
        <v>0</v>
      </c>
      <c r="K30" s="25"/>
      <c r="L30" s="38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1" customFormat="1" ht="6.75" customHeight="1">
      <c r="A31" s="25"/>
      <c r="B31" s="26"/>
      <c r="C31" s="25"/>
      <c r="D31" s="62"/>
      <c r="E31" s="62"/>
      <c r="F31" s="62"/>
      <c r="G31" s="62"/>
      <c r="H31" s="62"/>
      <c r="I31" s="62"/>
      <c r="J31" s="62"/>
      <c r="K31" s="62"/>
      <c r="L31" s="38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1" customFormat="1" ht="14.25" customHeight="1">
      <c r="A32" s="25"/>
      <c r="B32" s="26"/>
      <c r="C32" s="25"/>
      <c r="D32" s="25"/>
      <c r="E32" s="25"/>
      <c r="F32" s="29" t="s">
        <v>31</v>
      </c>
      <c r="G32" s="25"/>
      <c r="H32" s="25"/>
      <c r="I32" s="29" t="s">
        <v>30</v>
      </c>
      <c r="J32" s="29" t="s">
        <v>32</v>
      </c>
      <c r="K32" s="25"/>
      <c r="L32" s="38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" customFormat="1" ht="14.25" customHeight="1">
      <c r="A33" s="25"/>
      <c r="B33" s="26"/>
      <c r="C33" s="25"/>
      <c r="D33" s="91" t="s">
        <v>33</v>
      </c>
      <c r="E33" s="31" t="s">
        <v>34</v>
      </c>
      <c r="F33" s="92">
        <f>ROUND((SUM(BE131:BE208)),2)</f>
        <v>0</v>
      </c>
      <c r="G33" s="93"/>
      <c r="H33" s="93"/>
      <c r="I33" s="94">
        <v>0.2</v>
      </c>
      <c r="J33" s="92">
        <f>ROUND(((SUM(BE131:BE208))*I33),2)</f>
        <v>0</v>
      </c>
      <c r="K33" s="25"/>
      <c r="L33" s="38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" customFormat="1" ht="14.25" customHeight="1">
      <c r="A34" s="25"/>
      <c r="B34" s="26"/>
      <c r="C34" s="25"/>
      <c r="D34" s="25"/>
      <c r="E34" s="31" t="s">
        <v>35</v>
      </c>
      <c r="F34" s="95">
        <f>ROUND((SUM(BF131:BF208)),2)</f>
        <v>0</v>
      </c>
      <c r="G34" s="25"/>
      <c r="H34" s="25"/>
      <c r="I34" s="96">
        <v>0.2</v>
      </c>
      <c r="J34" s="95">
        <f>ROUND(((SUM(BF131:BF208))*I34),2)</f>
        <v>0</v>
      </c>
      <c r="K34" s="25"/>
      <c r="L34" s="38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" customFormat="1" ht="14.25" customHeight="1" hidden="1">
      <c r="A35" s="25"/>
      <c r="B35" s="26"/>
      <c r="C35" s="25"/>
      <c r="D35" s="25"/>
      <c r="E35" s="22" t="s">
        <v>36</v>
      </c>
      <c r="F35" s="95">
        <f>ROUND((SUM(BG131:BG208)),2)</f>
        <v>0</v>
      </c>
      <c r="G35" s="25"/>
      <c r="H35" s="25"/>
      <c r="I35" s="96">
        <v>0.2</v>
      </c>
      <c r="J35" s="95">
        <f>0</f>
        <v>0</v>
      </c>
      <c r="K35" s="25"/>
      <c r="L35" s="38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" customFormat="1" ht="14.25" customHeight="1" hidden="1">
      <c r="A36" s="25"/>
      <c r="B36" s="26"/>
      <c r="C36" s="25"/>
      <c r="D36" s="25"/>
      <c r="E36" s="22" t="s">
        <v>37</v>
      </c>
      <c r="F36" s="95">
        <f>ROUND((SUM(BH131:BH208)),2)</f>
        <v>0</v>
      </c>
      <c r="G36" s="25"/>
      <c r="H36" s="25"/>
      <c r="I36" s="96">
        <v>0.2</v>
      </c>
      <c r="J36" s="95">
        <f>0</f>
        <v>0</v>
      </c>
      <c r="K36" s="25"/>
      <c r="L36" s="38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1" customFormat="1" ht="14.25" customHeight="1" hidden="1">
      <c r="A37" s="25"/>
      <c r="B37" s="26"/>
      <c r="C37" s="25"/>
      <c r="D37" s="25"/>
      <c r="E37" s="31" t="s">
        <v>38</v>
      </c>
      <c r="F37" s="92">
        <f>ROUND((SUM(BI131:BI208)),2)</f>
        <v>0</v>
      </c>
      <c r="G37" s="93"/>
      <c r="H37" s="93"/>
      <c r="I37" s="94">
        <v>0</v>
      </c>
      <c r="J37" s="92">
        <f>0</f>
        <v>0</v>
      </c>
      <c r="K37" s="25"/>
      <c r="L37" s="38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" customFormat="1" ht="6.7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8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" customFormat="1" ht="24.75" customHeight="1">
      <c r="A39" s="25"/>
      <c r="B39" s="26"/>
      <c r="C39" s="97"/>
      <c r="D39" s="98" t="s">
        <v>39</v>
      </c>
      <c r="E39" s="56"/>
      <c r="F39" s="56"/>
      <c r="G39" s="99" t="s">
        <v>40</v>
      </c>
      <c r="H39" s="100" t="s">
        <v>41</v>
      </c>
      <c r="I39" s="56"/>
      <c r="J39" s="101">
        <f>SUM(J30:J37)</f>
        <v>0</v>
      </c>
      <c r="K39" s="102"/>
      <c r="L39" s="38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" customFormat="1" ht="14.2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8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38"/>
      <c r="D50" s="39" t="s">
        <v>42</v>
      </c>
      <c r="E50" s="40"/>
      <c r="F50" s="40"/>
      <c r="G50" s="39" t="s">
        <v>43</v>
      </c>
      <c r="H50" s="40"/>
      <c r="I50" s="40"/>
      <c r="J50" s="40"/>
      <c r="K50" s="40"/>
      <c r="L50" s="38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25"/>
      <c r="B61" s="26"/>
      <c r="C61" s="25"/>
      <c r="D61" s="41" t="s">
        <v>44</v>
      </c>
      <c r="E61" s="28"/>
      <c r="F61" s="103" t="s">
        <v>45</v>
      </c>
      <c r="G61" s="41" t="s">
        <v>44</v>
      </c>
      <c r="H61" s="28"/>
      <c r="I61" s="28"/>
      <c r="J61" s="104" t="s">
        <v>45</v>
      </c>
      <c r="K61" s="28"/>
      <c r="L61" s="38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25"/>
      <c r="B65" s="26"/>
      <c r="C65" s="25"/>
      <c r="D65" s="39" t="s">
        <v>46</v>
      </c>
      <c r="E65" s="42"/>
      <c r="F65" s="42"/>
      <c r="G65" s="39" t="s">
        <v>47</v>
      </c>
      <c r="H65" s="42"/>
      <c r="I65" s="42"/>
      <c r="J65" s="42"/>
      <c r="K65" s="42"/>
      <c r="L65" s="38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25"/>
      <c r="B76" s="26"/>
      <c r="C76" s="25"/>
      <c r="D76" s="41" t="s">
        <v>44</v>
      </c>
      <c r="E76" s="28"/>
      <c r="F76" s="103" t="s">
        <v>45</v>
      </c>
      <c r="G76" s="41" t="s">
        <v>44</v>
      </c>
      <c r="H76" s="28"/>
      <c r="I76" s="28"/>
      <c r="J76" s="104" t="s">
        <v>45</v>
      </c>
      <c r="K76" s="28"/>
      <c r="L76" s="38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1" customFormat="1" ht="14.25" customHeight="1">
      <c r="A77" s="25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1" customFormat="1" ht="6.75" customHeight="1">
      <c r="A81" s="25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1" customFormat="1" ht="24.75" customHeight="1">
      <c r="A82" s="25"/>
      <c r="B82" s="26"/>
      <c r="C82" s="17" t="s">
        <v>81</v>
      </c>
      <c r="D82" s="25"/>
      <c r="E82" s="25"/>
      <c r="F82" s="25"/>
      <c r="G82" s="25"/>
      <c r="H82" s="25"/>
      <c r="I82" s="25"/>
      <c r="J82" s="25"/>
      <c r="K82" s="25"/>
      <c r="L82" s="38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1" customFormat="1" ht="6.7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8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1" customFormat="1" ht="12" customHeight="1">
      <c r="A84" s="25"/>
      <c r="B84" s="26"/>
      <c r="C84" s="22" t="s">
        <v>13</v>
      </c>
      <c r="D84" s="25"/>
      <c r="E84" s="25"/>
      <c r="F84" s="25"/>
      <c r="G84" s="25"/>
      <c r="H84" s="25"/>
      <c r="I84" s="25"/>
      <c r="J84" s="25"/>
      <c r="K84" s="25"/>
      <c r="L84" s="38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1" customFormat="1" ht="16.5" customHeight="1">
      <c r="A85" s="25"/>
      <c r="B85" s="26"/>
      <c r="C85" s="25"/>
      <c r="D85" s="25"/>
      <c r="E85" s="204" t="str">
        <f>E7</f>
        <v>Stavebné úpravy - zázemie futbalového klubu Podhorie</v>
      </c>
      <c r="F85" s="205"/>
      <c r="G85" s="205"/>
      <c r="H85" s="205"/>
      <c r="I85" s="25"/>
      <c r="J85" s="25"/>
      <c r="K85" s="25"/>
      <c r="L85" s="38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A86" s="25"/>
      <c r="B86" s="26"/>
      <c r="C86" s="22" t="s">
        <v>79</v>
      </c>
      <c r="D86" s="25"/>
      <c r="E86" s="25"/>
      <c r="F86" s="25"/>
      <c r="G86" s="25"/>
      <c r="H86" s="25"/>
      <c r="I86" s="25"/>
      <c r="J86" s="25"/>
      <c r="K86" s="25"/>
      <c r="L86" s="38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1" customFormat="1" ht="16.5" customHeight="1">
      <c r="A87" s="25"/>
      <c r="B87" s="26"/>
      <c r="C87" s="25"/>
      <c r="D87" s="25"/>
      <c r="E87" s="195" t="str">
        <f>E9</f>
        <v>01 - 01.1 - Stavebné - 01...</v>
      </c>
      <c r="F87" s="206"/>
      <c r="G87" s="206"/>
      <c r="H87" s="206"/>
      <c r="I87" s="25"/>
      <c r="J87" s="25"/>
      <c r="K87" s="25"/>
      <c r="L87" s="38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1" customFormat="1" ht="6.7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8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1" customFormat="1" ht="12" customHeight="1">
      <c r="A89" s="25"/>
      <c r="B89" s="26"/>
      <c r="C89" s="22" t="s">
        <v>16</v>
      </c>
      <c r="D89" s="25"/>
      <c r="E89" s="25"/>
      <c r="F89" s="20" t="str">
        <f>F12</f>
        <v>Podhorie</v>
      </c>
      <c r="G89" s="25"/>
      <c r="H89" s="25"/>
      <c r="I89" s="22" t="s">
        <v>18</v>
      </c>
      <c r="J89" s="51" t="str">
        <f>IF(J12="","",J12)</f>
        <v>12. 6. 2023</v>
      </c>
      <c r="K89" s="25"/>
      <c r="L89" s="38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1" customFormat="1" ht="6.7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8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1" customFormat="1" ht="15" customHeight="1">
      <c r="A91" s="25"/>
      <c r="B91" s="26"/>
      <c r="C91" s="22" t="s">
        <v>20</v>
      </c>
      <c r="D91" s="25"/>
      <c r="E91" s="25"/>
      <c r="F91" s="20" t="str">
        <f>E15</f>
        <v> </v>
      </c>
      <c r="G91" s="25"/>
      <c r="H91" s="25"/>
      <c r="I91" s="22" t="s">
        <v>25</v>
      </c>
      <c r="J91" s="23" t="str">
        <f>E21</f>
        <v> </v>
      </c>
      <c r="K91" s="25"/>
      <c r="L91" s="38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1" customFormat="1" ht="15" customHeight="1">
      <c r="A92" s="25"/>
      <c r="B92" s="26"/>
      <c r="C92" s="22" t="s">
        <v>24</v>
      </c>
      <c r="D92" s="25"/>
      <c r="E92" s="25"/>
      <c r="F92" s="20"/>
      <c r="G92" s="25"/>
      <c r="H92" s="25"/>
      <c r="I92" s="22" t="s">
        <v>27</v>
      </c>
      <c r="J92" s="23" t="str">
        <f>E24</f>
        <v> </v>
      </c>
      <c r="K92" s="25"/>
      <c r="L92" s="38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1" customFormat="1" ht="9.7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8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1" customFormat="1" ht="29.25" customHeight="1">
      <c r="A94" s="25"/>
      <c r="B94" s="26"/>
      <c r="C94" s="105" t="s">
        <v>82</v>
      </c>
      <c r="D94" s="97"/>
      <c r="E94" s="97"/>
      <c r="F94" s="97"/>
      <c r="G94" s="97"/>
      <c r="H94" s="97"/>
      <c r="I94" s="97"/>
      <c r="J94" s="106" t="s">
        <v>83</v>
      </c>
      <c r="K94" s="97"/>
      <c r="L94" s="38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1" customFormat="1" ht="9.7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8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1" customFormat="1" ht="22.5" customHeight="1">
      <c r="A96" s="25"/>
      <c r="B96" s="26"/>
      <c r="C96" s="107" t="s">
        <v>84</v>
      </c>
      <c r="D96" s="25"/>
      <c r="E96" s="25"/>
      <c r="F96" s="25"/>
      <c r="G96" s="25"/>
      <c r="H96" s="25"/>
      <c r="I96" s="25"/>
      <c r="J96" s="67">
        <f>J131</f>
        <v>0</v>
      </c>
      <c r="K96" s="25"/>
      <c r="L96" s="38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85</v>
      </c>
    </row>
    <row r="97" spans="2:12" s="8" customFormat="1" ht="24.75" customHeight="1">
      <c r="B97" s="108"/>
      <c r="D97" s="109" t="s">
        <v>86</v>
      </c>
      <c r="E97" s="110"/>
      <c r="F97" s="110"/>
      <c r="G97" s="110"/>
      <c r="H97" s="110"/>
      <c r="I97" s="110"/>
      <c r="J97" s="111">
        <f>J132</f>
        <v>0</v>
      </c>
      <c r="L97" s="108"/>
    </row>
    <row r="98" spans="2:12" s="9" customFormat="1" ht="19.5" customHeight="1">
      <c r="B98" s="112"/>
      <c r="D98" s="113" t="s">
        <v>87</v>
      </c>
      <c r="E98" s="114"/>
      <c r="F98" s="114"/>
      <c r="G98" s="114"/>
      <c r="H98" s="114"/>
      <c r="I98" s="114"/>
      <c r="J98" s="115">
        <f>J133</f>
        <v>0</v>
      </c>
      <c r="L98" s="112"/>
    </row>
    <row r="99" spans="2:12" s="9" customFormat="1" ht="19.5" customHeight="1">
      <c r="B99" s="112"/>
      <c r="D99" s="113" t="s">
        <v>367</v>
      </c>
      <c r="E99" s="114"/>
      <c r="F99" s="114"/>
      <c r="G99" s="114"/>
      <c r="H99" s="114"/>
      <c r="I99" s="114"/>
      <c r="J99" s="115">
        <f>J152</f>
        <v>0</v>
      </c>
      <c r="L99" s="112"/>
    </row>
    <row r="100" spans="2:12" s="8" customFormat="1" ht="24.75" customHeight="1">
      <c r="B100" s="108"/>
      <c r="D100" s="109" t="s">
        <v>88</v>
      </c>
      <c r="E100" s="110"/>
      <c r="F100" s="110"/>
      <c r="G100" s="110"/>
      <c r="H100" s="110"/>
      <c r="I100" s="110"/>
      <c r="J100" s="111">
        <f>J160</f>
        <v>0</v>
      </c>
      <c r="L100" s="108"/>
    </row>
    <row r="101" spans="2:12" s="9" customFormat="1" ht="19.5" customHeight="1">
      <c r="B101" s="112"/>
      <c r="D101" s="113" t="s">
        <v>89</v>
      </c>
      <c r="E101" s="114"/>
      <c r="F101" s="114"/>
      <c r="G101" s="114"/>
      <c r="H101" s="114"/>
      <c r="I101" s="114"/>
      <c r="J101" s="115">
        <f>J161</f>
        <v>0</v>
      </c>
      <c r="L101" s="112"/>
    </row>
    <row r="102" spans="2:12" s="9" customFormat="1" ht="19.5" customHeight="1">
      <c r="B102" s="112"/>
      <c r="D102" s="113" t="s">
        <v>90</v>
      </c>
      <c r="E102" s="114"/>
      <c r="F102" s="114"/>
      <c r="G102" s="114"/>
      <c r="H102" s="114"/>
      <c r="I102" s="114"/>
      <c r="J102" s="115">
        <f>J164</f>
        <v>0</v>
      </c>
      <c r="L102" s="112"/>
    </row>
    <row r="103" spans="2:12" s="9" customFormat="1" ht="19.5" customHeight="1">
      <c r="B103" s="112"/>
      <c r="D103" s="113" t="s">
        <v>91</v>
      </c>
      <c r="E103" s="114"/>
      <c r="F103" s="114"/>
      <c r="G103" s="114"/>
      <c r="H103" s="114"/>
      <c r="I103" s="114"/>
      <c r="J103" s="115">
        <f>J168</f>
        <v>0</v>
      </c>
      <c r="L103" s="112"/>
    </row>
    <row r="104" spans="2:12" s="9" customFormat="1" ht="19.5" customHeight="1">
      <c r="B104" s="112"/>
      <c r="D104" s="113" t="s">
        <v>92</v>
      </c>
      <c r="E104" s="114"/>
      <c r="F104" s="114"/>
      <c r="G104" s="114"/>
      <c r="H104" s="114"/>
      <c r="I104" s="114"/>
      <c r="J104" s="115">
        <f>J173</f>
        <v>0</v>
      </c>
      <c r="L104" s="112"/>
    </row>
    <row r="105" spans="2:12" s="9" customFormat="1" ht="19.5" customHeight="1">
      <c r="B105" s="112"/>
      <c r="D105" s="113" t="s">
        <v>93</v>
      </c>
      <c r="E105" s="114"/>
      <c r="F105" s="114"/>
      <c r="G105" s="114"/>
      <c r="H105" s="114"/>
      <c r="I105" s="114"/>
      <c r="J105" s="115">
        <f>J177</f>
        <v>0</v>
      </c>
      <c r="L105" s="112"/>
    </row>
    <row r="106" spans="2:12" s="9" customFormat="1" ht="19.5" customHeight="1">
      <c r="B106" s="112"/>
      <c r="D106" s="113" t="s">
        <v>94</v>
      </c>
      <c r="E106" s="114"/>
      <c r="F106" s="114"/>
      <c r="G106" s="114"/>
      <c r="H106" s="114"/>
      <c r="I106" s="114"/>
      <c r="J106" s="115">
        <f>J185</f>
        <v>0</v>
      </c>
      <c r="L106" s="112"/>
    </row>
    <row r="107" spans="2:12" s="9" customFormat="1" ht="19.5" customHeight="1">
      <c r="B107" s="112"/>
      <c r="D107" s="113" t="s">
        <v>95</v>
      </c>
      <c r="E107" s="114"/>
      <c r="F107" s="114"/>
      <c r="G107" s="114"/>
      <c r="H107" s="114"/>
      <c r="I107" s="114"/>
      <c r="J107" s="115">
        <f>J189</f>
        <v>0</v>
      </c>
      <c r="L107" s="112"/>
    </row>
    <row r="108" spans="2:12" s="9" customFormat="1" ht="19.5" customHeight="1">
      <c r="B108" s="112"/>
      <c r="D108" s="113" t="s">
        <v>96</v>
      </c>
      <c r="E108" s="114"/>
      <c r="F108" s="114"/>
      <c r="G108" s="114"/>
      <c r="H108" s="114"/>
      <c r="I108" s="114"/>
      <c r="J108" s="115">
        <f>J194</f>
        <v>0</v>
      </c>
      <c r="L108" s="112"/>
    </row>
    <row r="109" spans="2:12" s="9" customFormat="1" ht="19.5" customHeight="1">
      <c r="B109" s="112"/>
      <c r="D109" s="113" t="s">
        <v>97</v>
      </c>
      <c r="E109" s="114"/>
      <c r="F109" s="114"/>
      <c r="G109" s="114"/>
      <c r="H109" s="114"/>
      <c r="I109" s="114"/>
      <c r="J109" s="115">
        <f>J198</f>
        <v>0</v>
      </c>
      <c r="L109" s="112"/>
    </row>
    <row r="110" spans="2:12" s="8" customFormat="1" ht="24.75" customHeight="1">
      <c r="B110" s="108"/>
      <c r="D110" s="109" t="s">
        <v>98</v>
      </c>
      <c r="E110" s="110"/>
      <c r="F110" s="110"/>
      <c r="G110" s="110"/>
      <c r="H110" s="110"/>
      <c r="I110" s="110"/>
      <c r="J110" s="111">
        <f>J204</f>
        <v>0</v>
      </c>
      <c r="L110" s="108"/>
    </row>
    <row r="111" spans="2:12" s="9" customFormat="1" ht="19.5" customHeight="1">
      <c r="B111" s="112"/>
      <c r="D111" s="113" t="s">
        <v>99</v>
      </c>
      <c r="E111" s="114"/>
      <c r="F111" s="114"/>
      <c r="G111" s="114"/>
      <c r="H111" s="114"/>
      <c r="I111" s="114"/>
      <c r="J111" s="115">
        <f>J205</f>
        <v>0</v>
      </c>
      <c r="L111" s="112"/>
    </row>
    <row r="112" spans="1:31" s="1" customFormat="1" ht="21.75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38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1" customFormat="1" ht="6.75" customHeight="1">
      <c r="A113" s="25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8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7" spans="1:31" s="1" customFormat="1" ht="6.75" customHeight="1">
      <c r="A117" s="25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38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1" customFormat="1" ht="24.75" customHeight="1">
      <c r="A118" s="25"/>
      <c r="B118" s="26"/>
      <c r="C118" s="17" t="s">
        <v>100</v>
      </c>
      <c r="D118" s="25"/>
      <c r="E118" s="25"/>
      <c r="F118" s="25"/>
      <c r="G118" s="25"/>
      <c r="H118" s="25"/>
      <c r="I118" s="25"/>
      <c r="J118" s="25"/>
      <c r="K118" s="25"/>
      <c r="L118" s="38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1" customFormat="1" ht="6.75" customHeight="1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38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1" customFormat="1" ht="12" customHeight="1">
      <c r="A120" s="25"/>
      <c r="B120" s="26"/>
      <c r="C120" s="22" t="s">
        <v>13</v>
      </c>
      <c r="D120" s="25"/>
      <c r="E120" s="25"/>
      <c r="F120" s="25"/>
      <c r="G120" s="25"/>
      <c r="H120" s="25"/>
      <c r="I120" s="25"/>
      <c r="J120" s="25"/>
      <c r="K120" s="25"/>
      <c r="L120" s="38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1" customFormat="1" ht="16.5" customHeight="1">
      <c r="A121" s="25"/>
      <c r="B121" s="26"/>
      <c r="C121" s="25"/>
      <c r="D121" s="25"/>
      <c r="E121" s="204" t="str">
        <f>E7</f>
        <v>Stavebné úpravy - zázemie futbalového klubu Podhorie</v>
      </c>
      <c r="F121" s="205"/>
      <c r="G121" s="205"/>
      <c r="H121" s="205"/>
      <c r="I121" s="25"/>
      <c r="J121" s="25"/>
      <c r="K121" s="25"/>
      <c r="L121" s="38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1" customFormat="1" ht="12" customHeight="1">
      <c r="A122" s="25"/>
      <c r="B122" s="26"/>
      <c r="C122" s="22" t="s">
        <v>79</v>
      </c>
      <c r="D122" s="25"/>
      <c r="E122" s="25"/>
      <c r="F122" s="25"/>
      <c r="G122" s="25"/>
      <c r="H122" s="25"/>
      <c r="I122" s="25"/>
      <c r="J122" s="25"/>
      <c r="K122" s="25"/>
      <c r="L122" s="38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1" customFormat="1" ht="16.5" customHeight="1">
      <c r="A123" s="25"/>
      <c r="B123" s="26"/>
      <c r="C123" s="25"/>
      <c r="D123" s="25"/>
      <c r="E123" s="195" t="str">
        <f>E9</f>
        <v>01 - 01.1 - Stavebné - 01...</v>
      </c>
      <c r="F123" s="206"/>
      <c r="G123" s="206"/>
      <c r="H123" s="206"/>
      <c r="I123" s="25"/>
      <c r="J123" s="25"/>
      <c r="K123" s="25"/>
      <c r="L123" s="38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1" customFormat="1" ht="6.75" customHeight="1">
      <c r="A124" s="25"/>
      <c r="B124" s="26"/>
      <c r="C124" s="25"/>
      <c r="D124" s="25"/>
      <c r="E124" s="25"/>
      <c r="F124" s="25"/>
      <c r="G124" s="25"/>
      <c r="H124" s="25"/>
      <c r="I124" s="25"/>
      <c r="J124" s="25"/>
      <c r="K124" s="25"/>
      <c r="L124" s="38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1" customFormat="1" ht="12" customHeight="1">
      <c r="A125" s="25"/>
      <c r="B125" s="26"/>
      <c r="C125" s="22" t="s">
        <v>16</v>
      </c>
      <c r="D125" s="25"/>
      <c r="E125" s="25"/>
      <c r="F125" s="20" t="str">
        <f>F12</f>
        <v>Podhorie</v>
      </c>
      <c r="G125" s="25"/>
      <c r="H125" s="25"/>
      <c r="I125" s="22" t="s">
        <v>18</v>
      </c>
      <c r="J125" s="51" t="str">
        <f>IF(J12="","",J12)</f>
        <v>12. 6. 2023</v>
      </c>
      <c r="K125" s="25"/>
      <c r="L125" s="38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1" customFormat="1" ht="6.75" customHeight="1">
      <c r="A126" s="25"/>
      <c r="B126" s="26"/>
      <c r="C126" s="25"/>
      <c r="D126" s="25"/>
      <c r="E126" s="25"/>
      <c r="F126" s="25"/>
      <c r="G126" s="25"/>
      <c r="H126" s="25"/>
      <c r="I126" s="25"/>
      <c r="J126" s="25"/>
      <c r="K126" s="25"/>
      <c r="L126" s="38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1" customFormat="1" ht="15" customHeight="1">
      <c r="A127" s="25"/>
      <c r="B127" s="26"/>
      <c r="C127" s="22" t="s">
        <v>20</v>
      </c>
      <c r="D127" s="25"/>
      <c r="E127" s="25"/>
      <c r="F127" s="20" t="str">
        <f>E15</f>
        <v> </v>
      </c>
      <c r="G127" s="25"/>
      <c r="H127" s="25"/>
      <c r="I127" s="22" t="s">
        <v>25</v>
      </c>
      <c r="J127" s="23" t="str">
        <f>E21</f>
        <v> </v>
      </c>
      <c r="K127" s="25"/>
      <c r="L127" s="38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1" customFormat="1" ht="15" customHeight="1">
      <c r="A128" s="25"/>
      <c r="B128" s="26"/>
      <c r="C128" s="22" t="s">
        <v>24</v>
      </c>
      <c r="D128" s="25"/>
      <c r="E128" s="25"/>
      <c r="F128" s="20"/>
      <c r="G128" s="25"/>
      <c r="H128" s="25"/>
      <c r="I128" s="22" t="s">
        <v>27</v>
      </c>
      <c r="J128" s="23" t="str">
        <f>E24</f>
        <v> </v>
      </c>
      <c r="K128" s="25"/>
      <c r="L128" s="38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1" customFormat="1" ht="9.75" customHeight="1">
      <c r="A129" s="25"/>
      <c r="B129" s="26"/>
      <c r="C129" s="25"/>
      <c r="D129" s="25"/>
      <c r="E129" s="25"/>
      <c r="F129" s="25"/>
      <c r="G129" s="25"/>
      <c r="H129" s="25"/>
      <c r="I129" s="25"/>
      <c r="J129" s="25"/>
      <c r="K129" s="25"/>
      <c r="L129" s="38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10" customFormat="1" ht="29.25" customHeight="1">
      <c r="A130" s="116"/>
      <c r="B130" s="117"/>
      <c r="C130" s="118" t="s">
        <v>101</v>
      </c>
      <c r="D130" s="119" t="s">
        <v>54</v>
      </c>
      <c r="E130" s="119" t="s">
        <v>50</v>
      </c>
      <c r="F130" s="119" t="s">
        <v>51</v>
      </c>
      <c r="G130" s="119" t="s">
        <v>102</v>
      </c>
      <c r="H130" s="119" t="s">
        <v>103</v>
      </c>
      <c r="I130" s="119" t="s">
        <v>104</v>
      </c>
      <c r="J130" s="120" t="s">
        <v>83</v>
      </c>
      <c r="K130" s="121" t="s">
        <v>105</v>
      </c>
      <c r="L130" s="122"/>
      <c r="M130" s="58" t="s">
        <v>1</v>
      </c>
      <c r="N130" s="59" t="s">
        <v>33</v>
      </c>
      <c r="O130" s="59" t="s">
        <v>106</v>
      </c>
      <c r="P130" s="59" t="s">
        <v>107</v>
      </c>
      <c r="Q130" s="59" t="s">
        <v>108</v>
      </c>
      <c r="R130" s="59" t="s">
        <v>109</v>
      </c>
      <c r="S130" s="59" t="s">
        <v>110</v>
      </c>
      <c r="T130" s="60" t="s">
        <v>111</v>
      </c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</row>
    <row r="131" spans="1:63" s="1" customFormat="1" ht="22.5" customHeight="1">
      <c r="A131" s="25"/>
      <c r="B131" s="26"/>
      <c r="C131" s="65" t="s">
        <v>84</v>
      </c>
      <c r="D131" s="25"/>
      <c r="E131" s="25"/>
      <c r="F131" s="25"/>
      <c r="G131" s="25"/>
      <c r="H131" s="25"/>
      <c r="I131" s="25"/>
      <c r="J131" s="123">
        <f>BK131</f>
        <v>0</v>
      </c>
      <c r="K131" s="25"/>
      <c r="L131" s="26"/>
      <c r="M131" s="61"/>
      <c r="N131" s="52"/>
      <c r="O131" s="62"/>
      <c r="P131" s="124">
        <f>P132+P160+P204</f>
        <v>13.95</v>
      </c>
      <c r="Q131" s="62"/>
      <c r="R131" s="124">
        <f>R132+R160+R204</f>
        <v>0.093</v>
      </c>
      <c r="S131" s="62"/>
      <c r="T131" s="125">
        <f>T132+T160+T204</f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T131" s="13" t="s">
        <v>68</v>
      </c>
      <c r="AU131" s="13" t="s">
        <v>85</v>
      </c>
      <c r="BK131" s="126">
        <f>BK132+BK160+BK204</f>
        <v>0</v>
      </c>
    </row>
    <row r="132" spans="2:63" s="11" customFormat="1" ht="25.5" customHeight="1">
      <c r="B132" s="127"/>
      <c r="D132" s="128" t="s">
        <v>68</v>
      </c>
      <c r="E132" s="129" t="s">
        <v>112</v>
      </c>
      <c r="F132" s="129" t="s">
        <v>113</v>
      </c>
      <c r="J132" s="130">
        <f>BK132</f>
        <v>0</v>
      </c>
      <c r="L132" s="127"/>
      <c r="M132" s="131"/>
      <c r="N132" s="132"/>
      <c r="O132" s="132"/>
      <c r="P132" s="133">
        <f>P133+P152</f>
        <v>0</v>
      </c>
      <c r="Q132" s="132"/>
      <c r="R132" s="133">
        <f>R133+R152</f>
        <v>0</v>
      </c>
      <c r="S132" s="132"/>
      <c r="T132" s="134">
        <f>T133+T152</f>
        <v>0</v>
      </c>
      <c r="AR132" s="128" t="s">
        <v>76</v>
      </c>
      <c r="AT132" s="135" t="s">
        <v>68</v>
      </c>
      <c r="AU132" s="135" t="s">
        <v>69</v>
      </c>
      <c r="AY132" s="128" t="s">
        <v>114</v>
      </c>
      <c r="BK132" s="136">
        <f>BK133+BK152</f>
        <v>0</v>
      </c>
    </row>
    <row r="133" spans="2:63" s="11" customFormat="1" ht="22.5" customHeight="1">
      <c r="B133" s="127"/>
      <c r="D133" s="128" t="s">
        <v>68</v>
      </c>
      <c r="E133" s="137" t="s">
        <v>115</v>
      </c>
      <c r="F133" s="137" t="s">
        <v>116</v>
      </c>
      <c r="J133" s="138">
        <f>BK133</f>
        <v>0</v>
      </c>
      <c r="L133" s="127"/>
      <c r="M133" s="131"/>
      <c r="N133" s="132"/>
      <c r="O133" s="132"/>
      <c r="P133" s="133">
        <f>SUM(P134:P151)</f>
        <v>0</v>
      </c>
      <c r="Q133" s="132"/>
      <c r="R133" s="133">
        <f>SUM(R134:R151)</f>
        <v>0</v>
      </c>
      <c r="S133" s="132"/>
      <c r="T133" s="134">
        <f>SUM(T134:T151)</f>
        <v>0</v>
      </c>
      <c r="AR133" s="128" t="s">
        <v>76</v>
      </c>
      <c r="AT133" s="135" t="s">
        <v>68</v>
      </c>
      <c r="AU133" s="135" t="s">
        <v>76</v>
      </c>
      <c r="AY133" s="128" t="s">
        <v>114</v>
      </c>
      <c r="BK133" s="136">
        <f>SUM(BK134:BK151)</f>
        <v>0</v>
      </c>
    </row>
    <row r="134" spans="1:65" s="1" customFormat="1" ht="24" customHeight="1">
      <c r="A134" s="25"/>
      <c r="B134" s="139"/>
      <c r="C134" s="140" t="s">
        <v>76</v>
      </c>
      <c r="D134" s="140" t="s">
        <v>117</v>
      </c>
      <c r="E134" s="141" t="s">
        <v>118</v>
      </c>
      <c r="F134" s="142" t="s">
        <v>119</v>
      </c>
      <c r="G134" s="143" t="s">
        <v>120</v>
      </c>
      <c r="H134" s="144">
        <v>20</v>
      </c>
      <c r="I134" s="145">
        <v>0</v>
      </c>
      <c r="J134" s="145">
        <f aca="true" t="shared" si="0" ref="J134:J151">ROUND(I134*H134,2)</f>
        <v>0</v>
      </c>
      <c r="K134" s="146"/>
      <c r="L134" s="26"/>
      <c r="M134" s="147" t="s">
        <v>1</v>
      </c>
      <c r="N134" s="148" t="s">
        <v>35</v>
      </c>
      <c r="O134" s="149">
        <v>0</v>
      </c>
      <c r="P134" s="149">
        <f aca="true" t="shared" si="1" ref="P134:P151">O134*H134</f>
        <v>0</v>
      </c>
      <c r="Q134" s="149">
        <v>0</v>
      </c>
      <c r="R134" s="149">
        <f aca="true" t="shared" si="2" ref="R134:R151">Q134*H134</f>
        <v>0</v>
      </c>
      <c r="S134" s="149">
        <v>0</v>
      </c>
      <c r="T134" s="150">
        <f aca="true" t="shared" si="3" ref="T134:T151">S134*H134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51" t="s">
        <v>121</v>
      </c>
      <c r="AT134" s="151" t="s">
        <v>117</v>
      </c>
      <c r="AU134" s="151" t="s">
        <v>122</v>
      </c>
      <c r="AY134" s="13" t="s">
        <v>114</v>
      </c>
      <c r="BE134" s="152">
        <f aca="true" t="shared" si="4" ref="BE134:BE151">IF(N134="základná",J134,0)</f>
        <v>0</v>
      </c>
      <c r="BF134" s="152">
        <f aca="true" t="shared" si="5" ref="BF134:BF151">IF(N134="znížená",J134,0)</f>
        <v>0</v>
      </c>
      <c r="BG134" s="152">
        <f aca="true" t="shared" si="6" ref="BG134:BG151">IF(N134="zákl. prenesená",J134,0)</f>
        <v>0</v>
      </c>
      <c r="BH134" s="152">
        <f aca="true" t="shared" si="7" ref="BH134:BH151">IF(N134="zníž. prenesená",J134,0)</f>
        <v>0</v>
      </c>
      <c r="BI134" s="152">
        <f aca="true" t="shared" si="8" ref="BI134:BI151">IF(N134="nulová",J134,0)</f>
        <v>0</v>
      </c>
      <c r="BJ134" s="13" t="s">
        <v>122</v>
      </c>
      <c r="BK134" s="152">
        <f aca="true" t="shared" si="9" ref="BK134:BK151">ROUND(I134*H134,2)</f>
        <v>0</v>
      </c>
      <c r="BL134" s="13" t="s">
        <v>121</v>
      </c>
      <c r="BM134" s="151" t="s">
        <v>122</v>
      </c>
    </row>
    <row r="135" spans="1:65" s="1" customFormat="1" ht="24" customHeight="1">
      <c r="A135" s="25"/>
      <c r="B135" s="139"/>
      <c r="C135" s="140" t="s">
        <v>122</v>
      </c>
      <c r="D135" s="140" t="s">
        <v>117</v>
      </c>
      <c r="E135" s="141" t="s">
        <v>123</v>
      </c>
      <c r="F135" s="142" t="s">
        <v>124</v>
      </c>
      <c r="G135" s="143" t="s">
        <v>125</v>
      </c>
      <c r="H135" s="144">
        <v>210.24</v>
      </c>
      <c r="I135" s="145">
        <v>0</v>
      </c>
      <c r="J135" s="145">
        <f t="shared" si="0"/>
        <v>0</v>
      </c>
      <c r="K135" s="146"/>
      <c r="L135" s="26"/>
      <c r="M135" s="147" t="s">
        <v>1</v>
      </c>
      <c r="N135" s="148" t="s">
        <v>35</v>
      </c>
      <c r="O135" s="149">
        <v>0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51" t="s">
        <v>121</v>
      </c>
      <c r="AT135" s="151" t="s">
        <v>117</v>
      </c>
      <c r="AU135" s="151" t="s">
        <v>122</v>
      </c>
      <c r="AY135" s="13" t="s">
        <v>114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122</v>
      </c>
      <c r="BK135" s="152">
        <f t="shared" si="9"/>
        <v>0</v>
      </c>
      <c r="BL135" s="13" t="s">
        <v>121</v>
      </c>
      <c r="BM135" s="151" t="s">
        <v>121</v>
      </c>
    </row>
    <row r="136" spans="1:65" s="1" customFormat="1" ht="44.25" customHeight="1">
      <c r="A136" s="25"/>
      <c r="B136" s="139"/>
      <c r="C136" s="140" t="s">
        <v>126</v>
      </c>
      <c r="D136" s="140" t="s">
        <v>117</v>
      </c>
      <c r="E136" s="141" t="s">
        <v>127</v>
      </c>
      <c r="F136" s="142" t="s">
        <v>128</v>
      </c>
      <c r="G136" s="143" t="s">
        <v>125</v>
      </c>
      <c r="H136" s="144">
        <v>38</v>
      </c>
      <c r="I136" s="145">
        <v>0</v>
      </c>
      <c r="J136" s="145">
        <f t="shared" si="0"/>
        <v>0</v>
      </c>
      <c r="K136" s="146"/>
      <c r="L136" s="26"/>
      <c r="M136" s="147" t="s">
        <v>1</v>
      </c>
      <c r="N136" s="148" t="s">
        <v>35</v>
      </c>
      <c r="O136" s="149">
        <v>0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51" t="s">
        <v>121</v>
      </c>
      <c r="AT136" s="151" t="s">
        <v>117</v>
      </c>
      <c r="AU136" s="151" t="s">
        <v>122</v>
      </c>
      <c r="AY136" s="13" t="s">
        <v>114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122</v>
      </c>
      <c r="BK136" s="152">
        <f t="shared" si="9"/>
        <v>0</v>
      </c>
      <c r="BL136" s="13" t="s">
        <v>121</v>
      </c>
      <c r="BM136" s="151" t="s">
        <v>129</v>
      </c>
    </row>
    <row r="137" spans="1:65" s="1" customFormat="1" ht="24" customHeight="1">
      <c r="A137" s="25"/>
      <c r="B137" s="139"/>
      <c r="C137" s="140" t="s">
        <v>121</v>
      </c>
      <c r="D137" s="140" t="s">
        <v>117</v>
      </c>
      <c r="E137" s="141" t="s">
        <v>130</v>
      </c>
      <c r="F137" s="142" t="s">
        <v>131</v>
      </c>
      <c r="G137" s="143" t="s">
        <v>125</v>
      </c>
      <c r="H137" s="144">
        <v>210.24</v>
      </c>
      <c r="I137" s="145">
        <v>0</v>
      </c>
      <c r="J137" s="145">
        <f t="shared" si="0"/>
        <v>0</v>
      </c>
      <c r="K137" s="146"/>
      <c r="L137" s="26"/>
      <c r="M137" s="147" t="s">
        <v>1</v>
      </c>
      <c r="N137" s="148" t="s">
        <v>35</v>
      </c>
      <c r="O137" s="149">
        <v>0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51" t="s">
        <v>121</v>
      </c>
      <c r="AT137" s="151" t="s">
        <v>117</v>
      </c>
      <c r="AU137" s="151" t="s">
        <v>122</v>
      </c>
      <c r="AY137" s="13" t="s">
        <v>114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122</v>
      </c>
      <c r="BK137" s="152">
        <f t="shared" si="9"/>
        <v>0</v>
      </c>
      <c r="BL137" s="13" t="s">
        <v>121</v>
      </c>
      <c r="BM137" s="151" t="s">
        <v>132</v>
      </c>
    </row>
    <row r="138" spans="1:65" s="1" customFormat="1" ht="33" customHeight="1">
      <c r="A138" s="25"/>
      <c r="B138" s="139"/>
      <c r="C138" s="140" t="s">
        <v>133</v>
      </c>
      <c r="D138" s="140" t="s">
        <v>117</v>
      </c>
      <c r="E138" s="141" t="s">
        <v>134</v>
      </c>
      <c r="F138" s="142" t="s">
        <v>135</v>
      </c>
      <c r="G138" s="143" t="s">
        <v>125</v>
      </c>
      <c r="H138" s="144">
        <v>361.42</v>
      </c>
      <c r="I138" s="145">
        <v>0</v>
      </c>
      <c r="J138" s="145">
        <f t="shared" si="0"/>
        <v>0</v>
      </c>
      <c r="K138" s="146"/>
      <c r="L138" s="26"/>
      <c r="M138" s="147" t="s">
        <v>1</v>
      </c>
      <c r="N138" s="148" t="s">
        <v>35</v>
      </c>
      <c r="O138" s="149">
        <v>0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51" t="s">
        <v>121</v>
      </c>
      <c r="AT138" s="151" t="s">
        <v>117</v>
      </c>
      <c r="AU138" s="151" t="s">
        <v>122</v>
      </c>
      <c r="AY138" s="13" t="s">
        <v>114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122</v>
      </c>
      <c r="BK138" s="152">
        <f t="shared" si="9"/>
        <v>0</v>
      </c>
      <c r="BL138" s="13" t="s">
        <v>121</v>
      </c>
      <c r="BM138" s="151" t="s">
        <v>136</v>
      </c>
    </row>
    <row r="139" spans="1:65" s="1" customFormat="1" ht="24" customHeight="1">
      <c r="A139" s="25"/>
      <c r="B139" s="139"/>
      <c r="C139" s="140" t="s">
        <v>129</v>
      </c>
      <c r="D139" s="140" t="s">
        <v>117</v>
      </c>
      <c r="E139" s="141" t="s">
        <v>137</v>
      </c>
      <c r="F139" s="142" t="s">
        <v>138</v>
      </c>
      <c r="G139" s="143" t="s">
        <v>125</v>
      </c>
      <c r="H139" s="144">
        <v>210.24</v>
      </c>
      <c r="I139" s="145">
        <v>0</v>
      </c>
      <c r="J139" s="145">
        <f t="shared" si="0"/>
        <v>0</v>
      </c>
      <c r="K139" s="146"/>
      <c r="L139" s="26"/>
      <c r="M139" s="147" t="s">
        <v>1</v>
      </c>
      <c r="N139" s="148" t="s">
        <v>35</v>
      </c>
      <c r="O139" s="149">
        <v>0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51" t="s">
        <v>121</v>
      </c>
      <c r="AT139" s="151" t="s">
        <v>117</v>
      </c>
      <c r="AU139" s="151" t="s">
        <v>122</v>
      </c>
      <c r="AY139" s="13" t="s">
        <v>114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122</v>
      </c>
      <c r="BK139" s="152">
        <f t="shared" si="9"/>
        <v>0</v>
      </c>
      <c r="BL139" s="13" t="s">
        <v>121</v>
      </c>
      <c r="BM139" s="151" t="s">
        <v>139</v>
      </c>
    </row>
    <row r="140" spans="1:65" s="1" customFormat="1" ht="33" customHeight="1">
      <c r="A140" s="25"/>
      <c r="B140" s="139"/>
      <c r="C140" s="140" t="s">
        <v>140</v>
      </c>
      <c r="D140" s="140" t="s">
        <v>117</v>
      </c>
      <c r="E140" s="141" t="s">
        <v>141</v>
      </c>
      <c r="F140" s="142" t="s">
        <v>142</v>
      </c>
      <c r="G140" s="143" t="s">
        <v>125</v>
      </c>
      <c r="H140" s="144">
        <v>58</v>
      </c>
      <c r="I140" s="145">
        <v>0</v>
      </c>
      <c r="J140" s="145">
        <f t="shared" si="0"/>
        <v>0</v>
      </c>
      <c r="K140" s="146"/>
      <c r="L140" s="26"/>
      <c r="M140" s="147" t="s">
        <v>1</v>
      </c>
      <c r="N140" s="148" t="s">
        <v>35</v>
      </c>
      <c r="O140" s="149">
        <v>0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51" t="s">
        <v>121</v>
      </c>
      <c r="AT140" s="151" t="s">
        <v>117</v>
      </c>
      <c r="AU140" s="151" t="s">
        <v>122</v>
      </c>
      <c r="AY140" s="13" t="s">
        <v>114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122</v>
      </c>
      <c r="BK140" s="152">
        <f t="shared" si="9"/>
        <v>0</v>
      </c>
      <c r="BL140" s="13" t="s">
        <v>121</v>
      </c>
      <c r="BM140" s="151" t="s">
        <v>143</v>
      </c>
    </row>
    <row r="141" spans="1:65" s="1" customFormat="1" ht="33" customHeight="1">
      <c r="A141" s="25"/>
      <c r="B141" s="139"/>
      <c r="C141" s="140" t="s">
        <v>132</v>
      </c>
      <c r="D141" s="140" t="s">
        <v>117</v>
      </c>
      <c r="E141" s="141" t="s">
        <v>144</v>
      </c>
      <c r="F141" s="142" t="s">
        <v>145</v>
      </c>
      <c r="G141" s="143" t="s">
        <v>125</v>
      </c>
      <c r="H141" s="144">
        <v>207</v>
      </c>
      <c r="I141" s="145">
        <v>0</v>
      </c>
      <c r="J141" s="145">
        <f t="shared" si="0"/>
        <v>0</v>
      </c>
      <c r="K141" s="146"/>
      <c r="L141" s="26"/>
      <c r="M141" s="147" t="s">
        <v>1</v>
      </c>
      <c r="N141" s="148" t="s">
        <v>35</v>
      </c>
      <c r="O141" s="149">
        <v>0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51" t="s">
        <v>121</v>
      </c>
      <c r="AT141" s="151" t="s">
        <v>117</v>
      </c>
      <c r="AU141" s="151" t="s">
        <v>122</v>
      </c>
      <c r="AY141" s="13" t="s">
        <v>114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122</v>
      </c>
      <c r="BK141" s="152">
        <f t="shared" si="9"/>
        <v>0</v>
      </c>
      <c r="BL141" s="13" t="s">
        <v>121</v>
      </c>
      <c r="BM141" s="151" t="s">
        <v>146</v>
      </c>
    </row>
    <row r="142" spans="1:65" s="1" customFormat="1" ht="24" customHeight="1">
      <c r="A142" s="25"/>
      <c r="B142" s="139"/>
      <c r="C142" s="140" t="s">
        <v>147</v>
      </c>
      <c r="D142" s="140" t="s">
        <v>117</v>
      </c>
      <c r="E142" s="141" t="s">
        <v>148</v>
      </c>
      <c r="F142" s="142" t="s">
        <v>149</v>
      </c>
      <c r="G142" s="143" t="s">
        <v>125</v>
      </c>
      <c r="H142" s="144">
        <v>106.5</v>
      </c>
      <c r="I142" s="145">
        <v>0</v>
      </c>
      <c r="J142" s="145">
        <f t="shared" si="0"/>
        <v>0</v>
      </c>
      <c r="K142" s="146"/>
      <c r="L142" s="26"/>
      <c r="M142" s="147" t="s">
        <v>1</v>
      </c>
      <c r="N142" s="148" t="s">
        <v>35</v>
      </c>
      <c r="O142" s="149">
        <v>0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51" t="s">
        <v>121</v>
      </c>
      <c r="AT142" s="151" t="s">
        <v>117</v>
      </c>
      <c r="AU142" s="151" t="s">
        <v>122</v>
      </c>
      <c r="AY142" s="13" t="s">
        <v>114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122</v>
      </c>
      <c r="BK142" s="152">
        <f t="shared" si="9"/>
        <v>0</v>
      </c>
      <c r="BL142" s="13" t="s">
        <v>121</v>
      </c>
      <c r="BM142" s="151" t="s">
        <v>150</v>
      </c>
    </row>
    <row r="143" spans="1:65" s="1" customFormat="1" ht="24" customHeight="1">
      <c r="A143" s="25"/>
      <c r="B143" s="139"/>
      <c r="C143" s="140" t="s">
        <v>136</v>
      </c>
      <c r="D143" s="140" t="s">
        <v>117</v>
      </c>
      <c r="E143" s="141" t="s">
        <v>151</v>
      </c>
      <c r="F143" s="142" t="s">
        <v>152</v>
      </c>
      <c r="G143" s="143" t="s">
        <v>120</v>
      </c>
      <c r="H143" s="144">
        <v>6</v>
      </c>
      <c r="I143" s="145">
        <v>0</v>
      </c>
      <c r="J143" s="145">
        <f t="shared" si="0"/>
        <v>0</v>
      </c>
      <c r="K143" s="146"/>
      <c r="L143" s="26"/>
      <c r="M143" s="147" t="s">
        <v>1</v>
      </c>
      <c r="N143" s="148" t="s">
        <v>35</v>
      </c>
      <c r="O143" s="149">
        <v>0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51" t="s">
        <v>121</v>
      </c>
      <c r="AT143" s="151" t="s">
        <v>117</v>
      </c>
      <c r="AU143" s="151" t="s">
        <v>122</v>
      </c>
      <c r="AY143" s="13" t="s">
        <v>114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122</v>
      </c>
      <c r="BK143" s="152">
        <f t="shared" si="9"/>
        <v>0</v>
      </c>
      <c r="BL143" s="13" t="s">
        <v>121</v>
      </c>
      <c r="BM143" s="151" t="s">
        <v>7</v>
      </c>
    </row>
    <row r="144" spans="1:65" s="1" customFormat="1" ht="16.5" customHeight="1">
      <c r="A144" s="25"/>
      <c r="B144" s="139"/>
      <c r="C144" s="153" t="s">
        <v>153</v>
      </c>
      <c r="D144" s="153" t="s">
        <v>154</v>
      </c>
      <c r="E144" s="154" t="s">
        <v>155</v>
      </c>
      <c r="F144" s="155" t="s">
        <v>156</v>
      </c>
      <c r="G144" s="156" t="s">
        <v>120</v>
      </c>
      <c r="H144" s="157">
        <v>6</v>
      </c>
      <c r="I144" s="158">
        <v>0</v>
      </c>
      <c r="J144" s="158">
        <f t="shared" si="0"/>
        <v>0</v>
      </c>
      <c r="K144" s="159"/>
      <c r="L144" s="160"/>
      <c r="M144" s="161" t="s">
        <v>1</v>
      </c>
      <c r="N144" s="162" t="s">
        <v>35</v>
      </c>
      <c r="O144" s="149">
        <v>0</v>
      </c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51" t="s">
        <v>132</v>
      </c>
      <c r="AT144" s="151" t="s">
        <v>154</v>
      </c>
      <c r="AU144" s="151" t="s">
        <v>122</v>
      </c>
      <c r="AY144" s="13" t="s">
        <v>114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122</v>
      </c>
      <c r="BK144" s="152">
        <f t="shared" si="9"/>
        <v>0</v>
      </c>
      <c r="BL144" s="13" t="s">
        <v>121</v>
      </c>
      <c r="BM144" s="151" t="s">
        <v>157</v>
      </c>
    </row>
    <row r="145" spans="1:65" s="1" customFormat="1" ht="24" customHeight="1">
      <c r="A145" s="25"/>
      <c r="B145" s="139"/>
      <c r="C145" s="140" t="s">
        <v>139</v>
      </c>
      <c r="D145" s="140" t="s">
        <v>117</v>
      </c>
      <c r="E145" s="141" t="s">
        <v>158</v>
      </c>
      <c r="F145" s="142" t="s">
        <v>159</v>
      </c>
      <c r="G145" s="143" t="s">
        <v>160</v>
      </c>
      <c r="H145" s="144">
        <v>16.2</v>
      </c>
      <c r="I145" s="145">
        <v>0</v>
      </c>
      <c r="J145" s="145">
        <f t="shared" si="0"/>
        <v>0</v>
      </c>
      <c r="K145" s="146"/>
      <c r="L145" s="26"/>
      <c r="M145" s="147" t="s">
        <v>1</v>
      </c>
      <c r="N145" s="148" t="s">
        <v>35</v>
      </c>
      <c r="O145" s="149">
        <v>0</v>
      </c>
      <c r="P145" s="149">
        <f t="shared" si="1"/>
        <v>0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51" t="s">
        <v>121</v>
      </c>
      <c r="AT145" s="151" t="s">
        <v>117</v>
      </c>
      <c r="AU145" s="151" t="s">
        <v>122</v>
      </c>
      <c r="AY145" s="13" t="s">
        <v>114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122</v>
      </c>
      <c r="BK145" s="152">
        <f t="shared" si="9"/>
        <v>0</v>
      </c>
      <c r="BL145" s="13" t="s">
        <v>121</v>
      </c>
      <c r="BM145" s="151" t="s">
        <v>161</v>
      </c>
    </row>
    <row r="146" spans="1:65" s="1" customFormat="1" ht="37.5" customHeight="1">
      <c r="A146" s="25"/>
      <c r="B146" s="139"/>
      <c r="C146" s="153" t="s">
        <v>162</v>
      </c>
      <c r="D146" s="153" t="s">
        <v>154</v>
      </c>
      <c r="E146" s="154" t="s">
        <v>163</v>
      </c>
      <c r="F146" s="155" t="s">
        <v>164</v>
      </c>
      <c r="G146" s="156" t="s">
        <v>160</v>
      </c>
      <c r="H146" s="157">
        <v>16.2</v>
      </c>
      <c r="I146" s="158">
        <v>0</v>
      </c>
      <c r="J146" s="158">
        <f t="shared" si="0"/>
        <v>0</v>
      </c>
      <c r="K146" s="159"/>
      <c r="L146" s="160"/>
      <c r="M146" s="161" t="s">
        <v>1</v>
      </c>
      <c r="N146" s="162" t="s">
        <v>35</v>
      </c>
      <c r="O146" s="149">
        <v>0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51" t="s">
        <v>132</v>
      </c>
      <c r="AT146" s="151" t="s">
        <v>154</v>
      </c>
      <c r="AU146" s="151" t="s">
        <v>122</v>
      </c>
      <c r="AY146" s="13" t="s">
        <v>114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122</v>
      </c>
      <c r="BK146" s="152">
        <f t="shared" si="9"/>
        <v>0</v>
      </c>
      <c r="BL146" s="13" t="s">
        <v>121</v>
      </c>
      <c r="BM146" s="151" t="s">
        <v>165</v>
      </c>
    </row>
    <row r="147" spans="1:65" s="1" customFormat="1" ht="24" customHeight="1">
      <c r="A147" s="25"/>
      <c r="B147" s="139"/>
      <c r="C147" s="140" t="s">
        <v>143</v>
      </c>
      <c r="D147" s="140" t="s">
        <v>117</v>
      </c>
      <c r="E147" s="141" t="s">
        <v>166</v>
      </c>
      <c r="F147" s="142" t="s">
        <v>167</v>
      </c>
      <c r="G147" s="143" t="s">
        <v>125</v>
      </c>
      <c r="H147" s="144">
        <v>96.42</v>
      </c>
      <c r="I147" s="145">
        <v>0</v>
      </c>
      <c r="J147" s="145">
        <f t="shared" si="0"/>
        <v>0</v>
      </c>
      <c r="K147" s="146"/>
      <c r="L147" s="26"/>
      <c r="M147" s="147" t="s">
        <v>1</v>
      </c>
      <c r="N147" s="148" t="s">
        <v>35</v>
      </c>
      <c r="O147" s="149">
        <v>0</v>
      </c>
      <c r="P147" s="149">
        <f t="shared" si="1"/>
        <v>0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51" t="s">
        <v>121</v>
      </c>
      <c r="AT147" s="151" t="s">
        <v>117</v>
      </c>
      <c r="AU147" s="151" t="s">
        <v>122</v>
      </c>
      <c r="AY147" s="13" t="s">
        <v>114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122</v>
      </c>
      <c r="BK147" s="152">
        <f t="shared" si="9"/>
        <v>0</v>
      </c>
      <c r="BL147" s="13" t="s">
        <v>121</v>
      </c>
      <c r="BM147" s="151" t="s">
        <v>168</v>
      </c>
    </row>
    <row r="148" spans="1:65" s="1" customFormat="1" ht="33" customHeight="1">
      <c r="A148" s="25"/>
      <c r="B148" s="139"/>
      <c r="C148" s="153" t="s">
        <v>169</v>
      </c>
      <c r="D148" s="153" t="s">
        <v>154</v>
      </c>
      <c r="E148" s="154" t="s">
        <v>170</v>
      </c>
      <c r="F148" s="155" t="s">
        <v>171</v>
      </c>
      <c r="G148" s="156" t="s">
        <v>172</v>
      </c>
      <c r="H148" s="157">
        <v>5</v>
      </c>
      <c r="I148" s="158">
        <v>0</v>
      </c>
      <c r="J148" s="158">
        <f t="shared" si="0"/>
        <v>0</v>
      </c>
      <c r="K148" s="159"/>
      <c r="L148" s="160"/>
      <c r="M148" s="161" t="s">
        <v>1</v>
      </c>
      <c r="N148" s="162" t="s">
        <v>35</v>
      </c>
      <c r="O148" s="149">
        <v>0</v>
      </c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51" t="s">
        <v>132</v>
      </c>
      <c r="AT148" s="151" t="s">
        <v>154</v>
      </c>
      <c r="AU148" s="151" t="s">
        <v>122</v>
      </c>
      <c r="AY148" s="13" t="s">
        <v>114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122</v>
      </c>
      <c r="BK148" s="152">
        <f t="shared" si="9"/>
        <v>0</v>
      </c>
      <c r="BL148" s="13" t="s">
        <v>121</v>
      </c>
      <c r="BM148" s="151" t="s">
        <v>173</v>
      </c>
    </row>
    <row r="149" spans="1:65" s="1" customFormat="1" ht="16.5" customHeight="1">
      <c r="A149" s="25"/>
      <c r="B149" s="139"/>
      <c r="C149" s="140" t="s">
        <v>146</v>
      </c>
      <c r="D149" s="140" t="s">
        <v>117</v>
      </c>
      <c r="E149" s="141" t="s">
        <v>174</v>
      </c>
      <c r="F149" s="142" t="s">
        <v>175</v>
      </c>
      <c r="G149" s="143" t="s">
        <v>160</v>
      </c>
      <c r="H149" s="144">
        <v>122.5</v>
      </c>
      <c r="I149" s="145">
        <v>0</v>
      </c>
      <c r="J149" s="145">
        <f t="shared" si="0"/>
        <v>0</v>
      </c>
      <c r="K149" s="146"/>
      <c r="L149" s="26"/>
      <c r="M149" s="147" t="s">
        <v>1</v>
      </c>
      <c r="N149" s="148" t="s">
        <v>35</v>
      </c>
      <c r="O149" s="149">
        <v>0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51" t="s">
        <v>121</v>
      </c>
      <c r="AT149" s="151" t="s">
        <v>117</v>
      </c>
      <c r="AU149" s="151" t="s">
        <v>122</v>
      </c>
      <c r="AY149" s="13" t="s">
        <v>114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122</v>
      </c>
      <c r="BK149" s="152">
        <f t="shared" si="9"/>
        <v>0</v>
      </c>
      <c r="BL149" s="13" t="s">
        <v>121</v>
      </c>
      <c r="BM149" s="151" t="s">
        <v>176</v>
      </c>
    </row>
    <row r="150" spans="1:65" s="1" customFormat="1" ht="21.75" customHeight="1">
      <c r="A150" s="25"/>
      <c r="B150" s="139"/>
      <c r="C150" s="153" t="s">
        <v>177</v>
      </c>
      <c r="D150" s="153" t="s">
        <v>154</v>
      </c>
      <c r="E150" s="154" t="s">
        <v>178</v>
      </c>
      <c r="F150" s="155" t="s">
        <v>179</v>
      </c>
      <c r="G150" s="156" t="s">
        <v>160</v>
      </c>
      <c r="H150" s="157">
        <v>123.725</v>
      </c>
      <c r="I150" s="158">
        <v>0</v>
      </c>
      <c r="J150" s="158">
        <f t="shared" si="0"/>
        <v>0</v>
      </c>
      <c r="K150" s="159"/>
      <c r="L150" s="160"/>
      <c r="M150" s="161" t="s">
        <v>1</v>
      </c>
      <c r="N150" s="162" t="s">
        <v>35</v>
      </c>
      <c r="O150" s="149">
        <v>0</v>
      </c>
      <c r="P150" s="149">
        <f t="shared" si="1"/>
        <v>0</v>
      </c>
      <c r="Q150" s="149">
        <v>0</v>
      </c>
      <c r="R150" s="149">
        <f t="shared" si="2"/>
        <v>0</v>
      </c>
      <c r="S150" s="149">
        <v>0</v>
      </c>
      <c r="T150" s="150">
        <f t="shared" si="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51" t="s">
        <v>132</v>
      </c>
      <c r="AT150" s="151" t="s">
        <v>154</v>
      </c>
      <c r="AU150" s="151" t="s">
        <v>122</v>
      </c>
      <c r="AY150" s="13" t="s">
        <v>114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122</v>
      </c>
      <c r="BK150" s="152">
        <f t="shared" si="9"/>
        <v>0</v>
      </c>
      <c r="BL150" s="13" t="s">
        <v>121</v>
      </c>
      <c r="BM150" s="151" t="s">
        <v>180</v>
      </c>
    </row>
    <row r="151" spans="1:65" s="1" customFormat="1" ht="33" customHeight="1">
      <c r="A151" s="25"/>
      <c r="B151" s="139"/>
      <c r="C151" s="140" t="s">
        <v>150</v>
      </c>
      <c r="D151" s="140" t="s">
        <v>117</v>
      </c>
      <c r="E151" s="141" t="s">
        <v>181</v>
      </c>
      <c r="F151" s="142" t="s">
        <v>182</v>
      </c>
      <c r="G151" s="143" t="s">
        <v>125</v>
      </c>
      <c r="H151" s="144">
        <v>96.42</v>
      </c>
      <c r="I151" s="145">
        <v>0</v>
      </c>
      <c r="J151" s="145">
        <f t="shared" si="0"/>
        <v>0</v>
      </c>
      <c r="K151" s="146"/>
      <c r="L151" s="26"/>
      <c r="M151" s="147" t="s">
        <v>1</v>
      </c>
      <c r="N151" s="148" t="s">
        <v>35</v>
      </c>
      <c r="O151" s="149">
        <v>0</v>
      </c>
      <c r="P151" s="149">
        <f t="shared" si="1"/>
        <v>0</v>
      </c>
      <c r="Q151" s="149">
        <v>0</v>
      </c>
      <c r="R151" s="149">
        <f t="shared" si="2"/>
        <v>0</v>
      </c>
      <c r="S151" s="149">
        <v>0</v>
      </c>
      <c r="T151" s="150">
        <f t="shared" si="3"/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51" t="s">
        <v>121</v>
      </c>
      <c r="AT151" s="151" t="s">
        <v>117</v>
      </c>
      <c r="AU151" s="151" t="s">
        <v>122</v>
      </c>
      <c r="AY151" s="13" t="s">
        <v>114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122</v>
      </c>
      <c r="BK151" s="152">
        <f t="shared" si="9"/>
        <v>0</v>
      </c>
      <c r="BL151" s="13" t="s">
        <v>121</v>
      </c>
      <c r="BM151" s="151" t="s">
        <v>183</v>
      </c>
    </row>
    <row r="152" spans="2:63" s="11" customFormat="1" ht="22.5" customHeight="1">
      <c r="B152" s="127"/>
      <c r="D152" s="128" t="s">
        <v>68</v>
      </c>
      <c r="E152" s="137" t="s">
        <v>184</v>
      </c>
      <c r="F152" s="137" t="s">
        <v>368</v>
      </c>
      <c r="J152" s="138">
        <f>BK152</f>
        <v>0</v>
      </c>
      <c r="L152" s="127"/>
      <c r="M152" s="131"/>
      <c r="N152" s="132"/>
      <c r="O152" s="132"/>
      <c r="P152" s="133">
        <f>SUM(P153:P159)</f>
        <v>0</v>
      </c>
      <c r="Q152" s="132"/>
      <c r="R152" s="133">
        <f>SUM(R153:R159)</f>
        <v>0</v>
      </c>
      <c r="S152" s="132"/>
      <c r="T152" s="134">
        <f>SUM(T153:T159)</f>
        <v>0</v>
      </c>
      <c r="AR152" s="128" t="s">
        <v>76</v>
      </c>
      <c r="AT152" s="135" t="s">
        <v>68</v>
      </c>
      <c r="AU152" s="135" t="s">
        <v>76</v>
      </c>
      <c r="AY152" s="128" t="s">
        <v>114</v>
      </c>
      <c r="BK152" s="136">
        <f>SUM(BK153:BK159)</f>
        <v>0</v>
      </c>
    </row>
    <row r="153" spans="1:65" s="1" customFormat="1" ht="24" customHeight="1">
      <c r="A153" s="25"/>
      <c r="B153" s="139"/>
      <c r="C153" s="140" t="s">
        <v>185</v>
      </c>
      <c r="D153" s="140" t="s">
        <v>117</v>
      </c>
      <c r="E153" s="141" t="s">
        <v>186</v>
      </c>
      <c r="F153" s="142" t="s">
        <v>187</v>
      </c>
      <c r="G153" s="143" t="s">
        <v>125</v>
      </c>
      <c r="H153" s="144">
        <v>365</v>
      </c>
      <c r="I153" s="145">
        <v>0</v>
      </c>
      <c r="J153" s="145">
        <f aca="true" t="shared" si="10" ref="J153:J159">ROUND(I153*H153,2)</f>
        <v>0</v>
      </c>
      <c r="K153" s="146"/>
      <c r="L153" s="26"/>
      <c r="M153" s="147" t="s">
        <v>1</v>
      </c>
      <c r="N153" s="148" t="s">
        <v>35</v>
      </c>
      <c r="O153" s="149">
        <v>0</v>
      </c>
      <c r="P153" s="149">
        <f aca="true" t="shared" si="11" ref="P153:P159">O153*H153</f>
        <v>0</v>
      </c>
      <c r="Q153" s="149">
        <v>0</v>
      </c>
      <c r="R153" s="149">
        <f aca="true" t="shared" si="12" ref="R153:R159">Q153*H153</f>
        <v>0</v>
      </c>
      <c r="S153" s="149">
        <v>0</v>
      </c>
      <c r="T153" s="150">
        <f aca="true" t="shared" si="13" ref="T153:T159">S153*H153</f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51" t="s">
        <v>121</v>
      </c>
      <c r="AT153" s="151" t="s">
        <v>117</v>
      </c>
      <c r="AU153" s="151" t="s">
        <v>122</v>
      </c>
      <c r="AY153" s="13" t="s">
        <v>114</v>
      </c>
      <c r="BE153" s="152">
        <f aca="true" t="shared" si="14" ref="BE153:BE159">IF(N153="základná",J153,0)</f>
        <v>0</v>
      </c>
      <c r="BF153" s="152">
        <f aca="true" t="shared" si="15" ref="BF153:BF159">IF(N153="znížená",J153,0)</f>
        <v>0</v>
      </c>
      <c r="BG153" s="152">
        <f aca="true" t="shared" si="16" ref="BG153:BG159">IF(N153="zákl. prenesená",J153,0)</f>
        <v>0</v>
      </c>
      <c r="BH153" s="152">
        <f aca="true" t="shared" si="17" ref="BH153:BH159">IF(N153="zníž. prenesená",J153,0)</f>
        <v>0</v>
      </c>
      <c r="BI153" s="152">
        <f aca="true" t="shared" si="18" ref="BI153:BI159">IF(N153="nulová",J153,0)</f>
        <v>0</v>
      </c>
      <c r="BJ153" s="13" t="s">
        <v>122</v>
      </c>
      <c r="BK153" s="152">
        <f aca="true" t="shared" si="19" ref="BK153:BK159">ROUND(I153*H153,2)</f>
        <v>0</v>
      </c>
      <c r="BL153" s="13" t="s">
        <v>121</v>
      </c>
      <c r="BM153" s="151" t="s">
        <v>188</v>
      </c>
    </row>
    <row r="154" spans="1:65" s="1" customFormat="1" ht="24" customHeight="1">
      <c r="A154" s="25"/>
      <c r="B154" s="139"/>
      <c r="C154" s="140" t="s">
        <v>7</v>
      </c>
      <c r="D154" s="140" t="s">
        <v>117</v>
      </c>
      <c r="E154" s="141" t="s">
        <v>189</v>
      </c>
      <c r="F154" s="142" t="s">
        <v>190</v>
      </c>
      <c r="G154" s="143" t="s">
        <v>125</v>
      </c>
      <c r="H154" s="144">
        <v>365</v>
      </c>
      <c r="I154" s="145">
        <v>0</v>
      </c>
      <c r="J154" s="145">
        <f t="shared" si="10"/>
        <v>0</v>
      </c>
      <c r="K154" s="146"/>
      <c r="L154" s="26"/>
      <c r="M154" s="147" t="s">
        <v>1</v>
      </c>
      <c r="N154" s="148" t="s">
        <v>35</v>
      </c>
      <c r="O154" s="149">
        <v>0</v>
      </c>
      <c r="P154" s="149">
        <f t="shared" si="11"/>
        <v>0</v>
      </c>
      <c r="Q154" s="149">
        <v>0</v>
      </c>
      <c r="R154" s="149">
        <f t="shared" si="12"/>
        <v>0</v>
      </c>
      <c r="S154" s="149">
        <v>0</v>
      </c>
      <c r="T154" s="150">
        <f t="shared" si="13"/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51" t="s">
        <v>121</v>
      </c>
      <c r="AT154" s="151" t="s">
        <v>117</v>
      </c>
      <c r="AU154" s="151" t="s">
        <v>122</v>
      </c>
      <c r="AY154" s="13" t="s">
        <v>114</v>
      </c>
      <c r="BE154" s="152">
        <f t="shared" si="14"/>
        <v>0</v>
      </c>
      <c r="BF154" s="152">
        <f t="shared" si="15"/>
        <v>0</v>
      </c>
      <c r="BG154" s="152">
        <f t="shared" si="16"/>
        <v>0</v>
      </c>
      <c r="BH154" s="152">
        <f t="shared" si="17"/>
        <v>0</v>
      </c>
      <c r="BI154" s="152">
        <f t="shared" si="18"/>
        <v>0</v>
      </c>
      <c r="BJ154" s="13" t="s">
        <v>122</v>
      </c>
      <c r="BK154" s="152">
        <f t="shared" si="19"/>
        <v>0</v>
      </c>
      <c r="BL154" s="13" t="s">
        <v>121</v>
      </c>
      <c r="BM154" s="151" t="s">
        <v>191</v>
      </c>
    </row>
    <row r="155" spans="1:65" s="1" customFormat="1" ht="37.5" customHeight="1">
      <c r="A155" s="25"/>
      <c r="B155" s="139"/>
      <c r="C155" s="140" t="s">
        <v>192</v>
      </c>
      <c r="D155" s="140" t="s">
        <v>117</v>
      </c>
      <c r="E155" s="141" t="s">
        <v>193</v>
      </c>
      <c r="F155" s="142" t="s">
        <v>194</v>
      </c>
      <c r="G155" s="143" t="s">
        <v>125</v>
      </c>
      <c r="H155" s="144">
        <v>365</v>
      </c>
      <c r="I155" s="145">
        <v>0</v>
      </c>
      <c r="J155" s="145">
        <f t="shared" si="10"/>
        <v>0</v>
      </c>
      <c r="K155" s="146"/>
      <c r="L155" s="26"/>
      <c r="M155" s="147" t="s">
        <v>1</v>
      </c>
      <c r="N155" s="148" t="s">
        <v>35</v>
      </c>
      <c r="O155" s="149">
        <v>0</v>
      </c>
      <c r="P155" s="149">
        <f t="shared" si="11"/>
        <v>0</v>
      </c>
      <c r="Q155" s="149">
        <v>0</v>
      </c>
      <c r="R155" s="149">
        <f t="shared" si="12"/>
        <v>0</v>
      </c>
      <c r="S155" s="149">
        <v>0</v>
      </c>
      <c r="T155" s="150">
        <f t="shared" si="13"/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51" t="s">
        <v>121</v>
      </c>
      <c r="AT155" s="151" t="s">
        <v>117</v>
      </c>
      <c r="AU155" s="151" t="s">
        <v>122</v>
      </c>
      <c r="AY155" s="13" t="s">
        <v>114</v>
      </c>
      <c r="BE155" s="152">
        <f t="shared" si="14"/>
        <v>0</v>
      </c>
      <c r="BF155" s="152">
        <f t="shared" si="15"/>
        <v>0</v>
      </c>
      <c r="BG155" s="152">
        <f t="shared" si="16"/>
        <v>0</v>
      </c>
      <c r="BH155" s="152">
        <f t="shared" si="17"/>
        <v>0</v>
      </c>
      <c r="BI155" s="152">
        <f t="shared" si="18"/>
        <v>0</v>
      </c>
      <c r="BJ155" s="13" t="s">
        <v>122</v>
      </c>
      <c r="BK155" s="152">
        <f t="shared" si="19"/>
        <v>0</v>
      </c>
      <c r="BL155" s="13" t="s">
        <v>121</v>
      </c>
      <c r="BM155" s="151" t="s">
        <v>195</v>
      </c>
    </row>
    <row r="156" spans="1:65" s="1" customFormat="1" ht="16.5" customHeight="1">
      <c r="A156" s="25"/>
      <c r="B156" s="139"/>
      <c r="C156" s="140" t="s">
        <v>157</v>
      </c>
      <c r="D156" s="140" t="s">
        <v>117</v>
      </c>
      <c r="E156" s="141" t="s">
        <v>196</v>
      </c>
      <c r="F156" s="142" t="s">
        <v>197</v>
      </c>
      <c r="G156" s="143" t="s">
        <v>125</v>
      </c>
      <c r="H156" s="144">
        <v>96.42</v>
      </c>
      <c r="I156" s="145">
        <v>0</v>
      </c>
      <c r="J156" s="145">
        <f t="shared" si="10"/>
        <v>0</v>
      </c>
      <c r="K156" s="146"/>
      <c r="L156" s="26"/>
      <c r="M156" s="147" t="s">
        <v>1</v>
      </c>
      <c r="N156" s="148" t="s">
        <v>35</v>
      </c>
      <c r="O156" s="149">
        <v>0</v>
      </c>
      <c r="P156" s="149">
        <f t="shared" si="11"/>
        <v>0</v>
      </c>
      <c r="Q156" s="149">
        <v>0</v>
      </c>
      <c r="R156" s="149">
        <f t="shared" si="12"/>
        <v>0</v>
      </c>
      <c r="S156" s="149">
        <v>0</v>
      </c>
      <c r="T156" s="150">
        <f t="shared" si="13"/>
        <v>0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51" t="s">
        <v>121</v>
      </c>
      <c r="AT156" s="151" t="s">
        <v>117</v>
      </c>
      <c r="AU156" s="151" t="s">
        <v>122</v>
      </c>
      <c r="AY156" s="13" t="s">
        <v>114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3" t="s">
        <v>122</v>
      </c>
      <c r="BK156" s="152">
        <f t="shared" si="19"/>
        <v>0</v>
      </c>
      <c r="BL156" s="13" t="s">
        <v>121</v>
      </c>
      <c r="BM156" s="151" t="s">
        <v>198</v>
      </c>
    </row>
    <row r="157" spans="1:65" s="1" customFormat="1" ht="16.5" customHeight="1">
      <c r="A157" s="25"/>
      <c r="B157" s="139"/>
      <c r="C157" s="140" t="s">
        <v>199</v>
      </c>
      <c r="D157" s="140" t="s">
        <v>117</v>
      </c>
      <c r="E157" s="141" t="s">
        <v>200</v>
      </c>
      <c r="F157" s="142" t="s">
        <v>201</v>
      </c>
      <c r="G157" s="143" t="s">
        <v>160</v>
      </c>
      <c r="H157" s="144">
        <v>65.2</v>
      </c>
      <c r="I157" s="145">
        <v>0</v>
      </c>
      <c r="J157" s="145">
        <f t="shared" si="10"/>
        <v>0</v>
      </c>
      <c r="K157" s="146"/>
      <c r="L157" s="26"/>
      <c r="M157" s="147" t="s">
        <v>1</v>
      </c>
      <c r="N157" s="148" t="s">
        <v>35</v>
      </c>
      <c r="O157" s="149">
        <v>0</v>
      </c>
      <c r="P157" s="149">
        <f t="shared" si="11"/>
        <v>0</v>
      </c>
      <c r="Q157" s="149">
        <v>0</v>
      </c>
      <c r="R157" s="149">
        <f t="shared" si="12"/>
        <v>0</v>
      </c>
      <c r="S157" s="149">
        <v>0</v>
      </c>
      <c r="T157" s="150">
        <f t="shared" si="13"/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51" t="s">
        <v>121</v>
      </c>
      <c r="AT157" s="151" t="s">
        <v>117</v>
      </c>
      <c r="AU157" s="151" t="s">
        <v>122</v>
      </c>
      <c r="AY157" s="13" t="s">
        <v>114</v>
      </c>
      <c r="BE157" s="152">
        <f t="shared" si="14"/>
        <v>0</v>
      </c>
      <c r="BF157" s="152">
        <f t="shared" si="15"/>
        <v>0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3" t="s">
        <v>122</v>
      </c>
      <c r="BK157" s="152">
        <f t="shared" si="19"/>
        <v>0</v>
      </c>
      <c r="BL157" s="13" t="s">
        <v>121</v>
      </c>
      <c r="BM157" s="151" t="s">
        <v>202</v>
      </c>
    </row>
    <row r="158" spans="1:65" s="1" customFormat="1" ht="16.5" customHeight="1">
      <c r="A158" s="25"/>
      <c r="B158" s="139"/>
      <c r="C158" s="140" t="s">
        <v>161</v>
      </c>
      <c r="D158" s="140" t="s">
        <v>117</v>
      </c>
      <c r="E158" s="141" t="s">
        <v>203</v>
      </c>
      <c r="F158" s="142" t="s">
        <v>204</v>
      </c>
      <c r="G158" s="143" t="s">
        <v>160</v>
      </c>
      <c r="H158" s="144">
        <v>188</v>
      </c>
      <c r="I158" s="145">
        <v>0</v>
      </c>
      <c r="J158" s="145">
        <f t="shared" si="10"/>
        <v>0</v>
      </c>
      <c r="K158" s="146"/>
      <c r="L158" s="26"/>
      <c r="M158" s="147" t="s">
        <v>1</v>
      </c>
      <c r="N158" s="148" t="s">
        <v>35</v>
      </c>
      <c r="O158" s="149">
        <v>0</v>
      </c>
      <c r="P158" s="149">
        <f t="shared" si="11"/>
        <v>0</v>
      </c>
      <c r="Q158" s="149">
        <v>0</v>
      </c>
      <c r="R158" s="149">
        <f t="shared" si="12"/>
        <v>0</v>
      </c>
      <c r="S158" s="149">
        <v>0</v>
      </c>
      <c r="T158" s="150">
        <f t="shared" si="13"/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51" t="s">
        <v>121</v>
      </c>
      <c r="AT158" s="151" t="s">
        <v>117</v>
      </c>
      <c r="AU158" s="151" t="s">
        <v>122</v>
      </c>
      <c r="AY158" s="13" t="s">
        <v>114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3" t="s">
        <v>122</v>
      </c>
      <c r="BK158" s="152">
        <f t="shared" si="19"/>
        <v>0</v>
      </c>
      <c r="BL158" s="13" t="s">
        <v>121</v>
      </c>
      <c r="BM158" s="151" t="s">
        <v>205</v>
      </c>
    </row>
    <row r="159" spans="1:65" s="1" customFormat="1" ht="21.75" customHeight="1">
      <c r="A159" s="25"/>
      <c r="B159" s="139"/>
      <c r="C159" s="140" t="s">
        <v>206</v>
      </c>
      <c r="D159" s="140" t="s">
        <v>117</v>
      </c>
      <c r="E159" s="141" t="s">
        <v>207</v>
      </c>
      <c r="F159" s="142" t="s">
        <v>208</v>
      </c>
      <c r="G159" s="143" t="s">
        <v>160</v>
      </c>
      <c r="H159" s="144">
        <v>14.9</v>
      </c>
      <c r="I159" s="145">
        <v>0</v>
      </c>
      <c r="J159" s="145">
        <f t="shared" si="10"/>
        <v>0</v>
      </c>
      <c r="K159" s="146"/>
      <c r="L159" s="26"/>
      <c r="M159" s="147" t="s">
        <v>1</v>
      </c>
      <c r="N159" s="148" t="s">
        <v>35</v>
      </c>
      <c r="O159" s="149">
        <v>0</v>
      </c>
      <c r="P159" s="149">
        <f t="shared" si="11"/>
        <v>0</v>
      </c>
      <c r="Q159" s="149">
        <v>0</v>
      </c>
      <c r="R159" s="149">
        <f t="shared" si="12"/>
        <v>0</v>
      </c>
      <c r="S159" s="149">
        <v>0</v>
      </c>
      <c r="T159" s="150">
        <f t="shared" si="13"/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51" t="s">
        <v>121</v>
      </c>
      <c r="AT159" s="151" t="s">
        <v>117</v>
      </c>
      <c r="AU159" s="151" t="s">
        <v>122</v>
      </c>
      <c r="AY159" s="13" t="s">
        <v>114</v>
      </c>
      <c r="BE159" s="152">
        <f t="shared" si="14"/>
        <v>0</v>
      </c>
      <c r="BF159" s="152">
        <f t="shared" si="15"/>
        <v>0</v>
      </c>
      <c r="BG159" s="152">
        <f t="shared" si="16"/>
        <v>0</v>
      </c>
      <c r="BH159" s="152">
        <f t="shared" si="17"/>
        <v>0</v>
      </c>
      <c r="BI159" s="152">
        <f t="shared" si="18"/>
        <v>0</v>
      </c>
      <c r="BJ159" s="13" t="s">
        <v>122</v>
      </c>
      <c r="BK159" s="152">
        <f t="shared" si="19"/>
        <v>0</v>
      </c>
      <c r="BL159" s="13" t="s">
        <v>121</v>
      </c>
      <c r="BM159" s="151" t="s">
        <v>209</v>
      </c>
    </row>
    <row r="160" spans="2:63" s="11" customFormat="1" ht="25.5" customHeight="1">
      <c r="B160" s="127"/>
      <c r="D160" s="128" t="s">
        <v>68</v>
      </c>
      <c r="E160" s="129" t="s">
        <v>210</v>
      </c>
      <c r="F160" s="129" t="s">
        <v>211</v>
      </c>
      <c r="J160" s="130">
        <f>BK160</f>
        <v>0</v>
      </c>
      <c r="L160" s="127"/>
      <c r="M160" s="131"/>
      <c r="N160" s="132"/>
      <c r="O160" s="132"/>
      <c r="P160" s="133">
        <f>P161+P164+P168+P173+P177+P185+P189+P194+P198</f>
        <v>0</v>
      </c>
      <c r="Q160" s="132"/>
      <c r="R160" s="133">
        <f>R161+R164+R168+R173+R177+R185+R189+R194+R198</f>
        <v>0</v>
      </c>
      <c r="S160" s="132"/>
      <c r="T160" s="134">
        <f>T161+T164+T168+T173+T177+T185+T189+T194+T198</f>
        <v>0</v>
      </c>
      <c r="AR160" s="128" t="s">
        <v>76</v>
      </c>
      <c r="AT160" s="135" t="s">
        <v>68</v>
      </c>
      <c r="AU160" s="135" t="s">
        <v>69</v>
      </c>
      <c r="AY160" s="128" t="s">
        <v>114</v>
      </c>
      <c r="BK160" s="136">
        <f>BK161+BK164+BK168+BK173+BK177+BK185+BK189+BK194+BK198</f>
        <v>0</v>
      </c>
    </row>
    <row r="161" spans="2:63" s="11" customFormat="1" ht="22.5" customHeight="1">
      <c r="B161" s="127"/>
      <c r="D161" s="128" t="s">
        <v>68</v>
      </c>
      <c r="E161" s="137" t="s">
        <v>212</v>
      </c>
      <c r="F161" s="137" t="s">
        <v>213</v>
      </c>
      <c r="J161" s="138">
        <f>BK161</f>
        <v>0</v>
      </c>
      <c r="L161" s="127"/>
      <c r="M161" s="131"/>
      <c r="N161" s="132"/>
      <c r="O161" s="132"/>
      <c r="P161" s="133">
        <f>SUM(P162:P163)</f>
        <v>0</v>
      </c>
      <c r="Q161" s="132"/>
      <c r="R161" s="133">
        <f>SUM(R162:R163)</f>
        <v>0</v>
      </c>
      <c r="S161" s="132"/>
      <c r="T161" s="134">
        <f>SUM(T162:T163)</f>
        <v>0</v>
      </c>
      <c r="AR161" s="128" t="s">
        <v>76</v>
      </c>
      <c r="AT161" s="135" t="s">
        <v>68</v>
      </c>
      <c r="AU161" s="135" t="s">
        <v>76</v>
      </c>
      <c r="AY161" s="128" t="s">
        <v>114</v>
      </c>
      <c r="BK161" s="136">
        <f>SUM(BK162:BK163)</f>
        <v>0</v>
      </c>
    </row>
    <row r="162" spans="1:65" s="1" customFormat="1" ht="24" customHeight="1">
      <c r="A162" s="25"/>
      <c r="B162" s="139"/>
      <c r="C162" s="140" t="s">
        <v>165</v>
      </c>
      <c r="D162" s="140" t="s">
        <v>117</v>
      </c>
      <c r="E162" s="141" t="s">
        <v>214</v>
      </c>
      <c r="F162" s="142" t="s">
        <v>215</v>
      </c>
      <c r="G162" s="143" t="s">
        <v>125</v>
      </c>
      <c r="H162" s="144">
        <v>96.42</v>
      </c>
      <c r="I162" s="145">
        <v>0</v>
      </c>
      <c r="J162" s="145">
        <f>ROUND(I162*H162,2)</f>
        <v>0</v>
      </c>
      <c r="K162" s="146"/>
      <c r="L162" s="26"/>
      <c r="M162" s="147" t="s">
        <v>1</v>
      </c>
      <c r="N162" s="148" t="s">
        <v>35</v>
      </c>
      <c r="O162" s="149">
        <v>0</v>
      </c>
      <c r="P162" s="149">
        <f>O162*H162</f>
        <v>0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51" t="s">
        <v>121</v>
      </c>
      <c r="AT162" s="151" t="s">
        <v>117</v>
      </c>
      <c r="AU162" s="151" t="s">
        <v>122</v>
      </c>
      <c r="AY162" s="13" t="s">
        <v>114</v>
      </c>
      <c r="BE162" s="152">
        <f>IF(N162="základná",J162,0)</f>
        <v>0</v>
      </c>
      <c r="BF162" s="152">
        <f>IF(N162="znížená",J162,0)</f>
        <v>0</v>
      </c>
      <c r="BG162" s="152">
        <f>IF(N162="zákl. prenesená",J162,0)</f>
        <v>0</v>
      </c>
      <c r="BH162" s="152">
        <f>IF(N162="zníž. prenesená",J162,0)</f>
        <v>0</v>
      </c>
      <c r="BI162" s="152">
        <f>IF(N162="nulová",J162,0)</f>
        <v>0</v>
      </c>
      <c r="BJ162" s="13" t="s">
        <v>122</v>
      </c>
      <c r="BK162" s="152">
        <f>ROUND(I162*H162,2)</f>
        <v>0</v>
      </c>
      <c r="BL162" s="13" t="s">
        <v>121</v>
      </c>
      <c r="BM162" s="151" t="s">
        <v>216</v>
      </c>
    </row>
    <row r="163" spans="1:65" s="1" customFormat="1" ht="24" customHeight="1">
      <c r="A163" s="25"/>
      <c r="B163" s="139"/>
      <c r="C163" s="140" t="s">
        <v>217</v>
      </c>
      <c r="D163" s="140" t="s">
        <v>117</v>
      </c>
      <c r="E163" s="141" t="s">
        <v>218</v>
      </c>
      <c r="F163" s="142" t="s">
        <v>219</v>
      </c>
      <c r="G163" s="143" t="s">
        <v>220</v>
      </c>
      <c r="H163" s="144">
        <v>4.68</v>
      </c>
      <c r="I163" s="145">
        <v>0</v>
      </c>
      <c r="J163" s="145">
        <f>ROUND(I163*H163,2)</f>
        <v>0</v>
      </c>
      <c r="K163" s="146"/>
      <c r="L163" s="26"/>
      <c r="M163" s="147" t="s">
        <v>1</v>
      </c>
      <c r="N163" s="148" t="s">
        <v>35</v>
      </c>
      <c r="O163" s="149">
        <v>0</v>
      </c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51" t="s">
        <v>121</v>
      </c>
      <c r="AT163" s="151" t="s">
        <v>117</v>
      </c>
      <c r="AU163" s="151" t="s">
        <v>122</v>
      </c>
      <c r="AY163" s="13" t="s">
        <v>114</v>
      </c>
      <c r="BE163" s="152">
        <f>IF(N163="základná",J163,0)</f>
        <v>0</v>
      </c>
      <c r="BF163" s="152">
        <f>IF(N163="znížená",J163,0)</f>
        <v>0</v>
      </c>
      <c r="BG163" s="152">
        <f>IF(N163="zákl. prenesená",J163,0)</f>
        <v>0</v>
      </c>
      <c r="BH163" s="152">
        <f>IF(N163="zníž. prenesená",J163,0)</f>
        <v>0</v>
      </c>
      <c r="BI163" s="152">
        <f>IF(N163="nulová",J163,0)</f>
        <v>0</v>
      </c>
      <c r="BJ163" s="13" t="s">
        <v>122</v>
      </c>
      <c r="BK163" s="152">
        <f>ROUND(I163*H163,2)</f>
        <v>0</v>
      </c>
      <c r="BL163" s="13" t="s">
        <v>121</v>
      </c>
      <c r="BM163" s="151" t="s">
        <v>221</v>
      </c>
    </row>
    <row r="164" spans="2:63" s="11" customFormat="1" ht="22.5" customHeight="1">
      <c r="B164" s="127"/>
      <c r="D164" s="128" t="s">
        <v>68</v>
      </c>
      <c r="E164" s="137" t="s">
        <v>222</v>
      </c>
      <c r="F164" s="137" t="s">
        <v>223</v>
      </c>
      <c r="J164" s="138">
        <f>BK164</f>
        <v>0</v>
      </c>
      <c r="L164" s="127"/>
      <c r="M164" s="131"/>
      <c r="N164" s="132"/>
      <c r="O164" s="132"/>
      <c r="P164" s="133">
        <f>SUM(P165:P167)</f>
        <v>0</v>
      </c>
      <c r="Q164" s="132"/>
      <c r="R164" s="133">
        <f>SUM(R165:R167)</f>
        <v>0</v>
      </c>
      <c r="S164" s="132"/>
      <c r="T164" s="134">
        <f>SUM(T165:T167)</f>
        <v>0</v>
      </c>
      <c r="AR164" s="128" t="s">
        <v>76</v>
      </c>
      <c r="AT164" s="135" t="s">
        <v>68</v>
      </c>
      <c r="AU164" s="135" t="s">
        <v>76</v>
      </c>
      <c r="AY164" s="128" t="s">
        <v>114</v>
      </c>
      <c r="BK164" s="136">
        <f>SUM(BK165:BK167)</f>
        <v>0</v>
      </c>
    </row>
    <row r="165" spans="1:65" s="1" customFormat="1" ht="24" customHeight="1">
      <c r="A165" s="25"/>
      <c r="B165" s="139"/>
      <c r="C165" s="140" t="s">
        <v>168</v>
      </c>
      <c r="D165" s="140" t="s">
        <v>117</v>
      </c>
      <c r="E165" s="141" t="s">
        <v>224</v>
      </c>
      <c r="F165" s="142" t="s">
        <v>225</v>
      </c>
      <c r="G165" s="143" t="s">
        <v>125</v>
      </c>
      <c r="H165" s="144">
        <v>96.42</v>
      </c>
      <c r="I165" s="145">
        <v>0</v>
      </c>
      <c r="J165" s="145">
        <f>ROUND(I165*H165,2)</f>
        <v>0</v>
      </c>
      <c r="K165" s="146"/>
      <c r="L165" s="26"/>
      <c r="M165" s="147" t="s">
        <v>1</v>
      </c>
      <c r="N165" s="148" t="s">
        <v>35</v>
      </c>
      <c r="O165" s="149">
        <v>0</v>
      </c>
      <c r="P165" s="149">
        <f>O165*H165</f>
        <v>0</v>
      </c>
      <c r="Q165" s="149">
        <v>0</v>
      </c>
      <c r="R165" s="149">
        <f>Q165*H165</f>
        <v>0</v>
      </c>
      <c r="S165" s="149">
        <v>0</v>
      </c>
      <c r="T165" s="150">
        <f>S165*H165</f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51" t="s">
        <v>121</v>
      </c>
      <c r="AT165" s="151" t="s">
        <v>117</v>
      </c>
      <c r="AU165" s="151" t="s">
        <v>122</v>
      </c>
      <c r="AY165" s="13" t="s">
        <v>114</v>
      </c>
      <c r="BE165" s="152">
        <f>IF(N165="základná",J165,0)</f>
        <v>0</v>
      </c>
      <c r="BF165" s="152">
        <f>IF(N165="znížená",J165,0)</f>
        <v>0</v>
      </c>
      <c r="BG165" s="152">
        <f>IF(N165="zákl. prenesená",J165,0)</f>
        <v>0</v>
      </c>
      <c r="BH165" s="152">
        <f>IF(N165="zníž. prenesená",J165,0)</f>
        <v>0</v>
      </c>
      <c r="BI165" s="152">
        <f>IF(N165="nulová",J165,0)</f>
        <v>0</v>
      </c>
      <c r="BJ165" s="13" t="s">
        <v>122</v>
      </c>
      <c r="BK165" s="152">
        <f>ROUND(I165*H165,2)</f>
        <v>0</v>
      </c>
      <c r="BL165" s="13" t="s">
        <v>121</v>
      </c>
      <c r="BM165" s="151" t="s">
        <v>226</v>
      </c>
    </row>
    <row r="166" spans="1:65" s="1" customFormat="1" ht="33" customHeight="1">
      <c r="A166" s="25"/>
      <c r="B166" s="139"/>
      <c r="C166" s="153" t="s">
        <v>227</v>
      </c>
      <c r="D166" s="153" t="s">
        <v>154</v>
      </c>
      <c r="E166" s="154" t="s">
        <v>228</v>
      </c>
      <c r="F166" s="155" t="s">
        <v>229</v>
      </c>
      <c r="G166" s="156" t="s">
        <v>125</v>
      </c>
      <c r="H166" s="157">
        <v>105</v>
      </c>
      <c r="I166" s="158">
        <v>0</v>
      </c>
      <c r="J166" s="158">
        <f>ROUND(I166*H166,2)</f>
        <v>0</v>
      </c>
      <c r="K166" s="159"/>
      <c r="L166" s="160"/>
      <c r="M166" s="161" t="s">
        <v>1</v>
      </c>
      <c r="N166" s="162" t="s">
        <v>35</v>
      </c>
      <c r="O166" s="149">
        <v>0</v>
      </c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51" t="s">
        <v>132</v>
      </c>
      <c r="AT166" s="151" t="s">
        <v>154</v>
      </c>
      <c r="AU166" s="151" t="s">
        <v>122</v>
      </c>
      <c r="AY166" s="13" t="s">
        <v>114</v>
      </c>
      <c r="BE166" s="152">
        <f>IF(N166="základná",J166,0)</f>
        <v>0</v>
      </c>
      <c r="BF166" s="152">
        <f>IF(N166="znížená",J166,0)</f>
        <v>0</v>
      </c>
      <c r="BG166" s="152">
        <f>IF(N166="zákl. prenesená",J166,0)</f>
        <v>0</v>
      </c>
      <c r="BH166" s="152">
        <f>IF(N166="zníž. prenesená",J166,0)</f>
        <v>0</v>
      </c>
      <c r="BI166" s="152">
        <f>IF(N166="nulová",J166,0)</f>
        <v>0</v>
      </c>
      <c r="BJ166" s="13" t="s">
        <v>122</v>
      </c>
      <c r="BK166" s="152">
        <f>ROUND(I166*H166,2)</f>
        <v>0</v>
      </c>
      <c r="BL166" s="13" t="s">
        <v>121</v>
      </c>
      <c r="BM166" s="151" t="s">
        <v>230</v>
      </c>
    </row>
    <row r="167" spans="1:65" s="1" customFormat="1" ht="24" customHeight="1">
      <c r="A167" s="25"/>
      <c r="B167" s="139"/>
      <c r="C167" s="140" t="s">
        <v>173</v>
      </c>
      <c r="D167" s="140" t="s">
        <v>117</v>
      </c>
      <c r="E167" s="141" t="s">
        <v>231</v>
      </c>
      <c r="F167" s="142" t="s">
        <v>232</v>
      </c>
      <c r="G167" s="143" t="s">
        <v>220</v>
      </c>
      <c r="H167" s="144">
        <v>3.5</v>
      </c>
      <c r="I167" s="145">
        <v>0</v>
      </c>
      <c r="J167" s="145">
        <f>ROUND(I167*H167,2)</f>
        <v>0</v>
      </c>
      <c r="K167" s="146"/>
      <c r="L167" s="26"/>
      <c r="M167" s="147" t="s">
        <v>1</v>
      </c>
      <c r="N167" s="148" t="s">
        <v>35</v>
      </c>
      <c r="O167" s="149">
        <v>0</v>
      </c>
      <c r="P167" s="149">
        <f>O167*H167</f>
        <v>0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51" t="s">
        <v>121</v>
      </c>
      <c r="AT167" s="151" t="s">
        <v>117</v>
      </c>
      <c r="AU167" s="151" t="s">
        <v>122</v>
      </c>
      <c r="AY167" s="13" t="s">
        <v>114</v>
      </c>
      <c r="BE167" s="152">
        <f>IF(N167="základná",J167,0)</f>
        <v>0</v>
      </c>
      <c r="BF167" s="152">
        <f>IF(N167="znížená",J167,0)</f>
        <v>0</v>
      </c>
      <c r="BG167" s="152">
        <f>IF(N167="zákl. prenesená",J167,0)</f>
        <v>0</v>
      </c>
      <c r="BH167" s="152">
        <f>IF(N167="zníž. prenesená",J167,0)</f>
        <v>0</v>
      </c>
      <c r="BI167" s="152">
        <f>IF(N167="nulová",J167,0)</f>
        <v>0</v>
      </c>
      <c r="BJ167" s="13" t="s">
        <v>122</v>
      </c>
      <c r="BK167" s="152">
        <f>ROUND(I167*H167,2)</f>
        <v>0</v>
      </c>
      <c r="BL167" s="13" t="s">
        <v>121</v>
      </c>
      <c r="BM167" s="151" t="s">
        <v>233</v>
      </c>
    </row>
    <row r="168" spans="2:63" s="11" customFormat="1" ht="22.5" customHeight="1">
      <c r="B168" s="127"/>
      <c r="D168" s="128" t="s">
        <v>68</v>
      </c>
      <c r="E168" s="137" t="s">
        <v>234</v>
      </c>
      <c r="F168" s="137" t="s">
        <v>235</v>
      </c>
      <c r="J168" s="138">
        <f>BK168</f>
        <v>0</v>
      </c>
      <c r="L168" s="127"/>
      <c r="M168" s="131"/>
      <c r="N168" s="132"/>
      <c r="O168" s="132"/>
      <c r="P168" s="133">
        <f>SUM(P169:P172)</f>
        <v>0</v>
      </c>
      <c r="Q168" s="132"/>
      <c r="R168" s="133">
        <f>SUM(R169:R172)</f>
        <v>0</v>
      </c>
      <c r="S168" s="132"/>
      <c r="T168" s="134">
        <f>SUM(T169:T172)</f>
        <v>0</v>
      </c>
      <c r="AR168" s="128" t="s">
        <v>76</v>
      </c>
      <c r="AT168" s="135" t="s">
        <v>68</v>
      </c>
      <c r="AU168" s="135" t="s">
        <v>76</v>
      </c>
      <c r="AY168" s="128" t="s">
        <v>114</v>
      </c>
      <c r="BK168" s="136">
        <f>SUM(BK169:BK172)</f>
        <v>0</v>
      </c>
    </row>
    <row r="169" spans="1:65" s="1" customFormat="1" ht="24" customHeight="1">
      <c r="A169" s="25"/>
      <c r="B169" s="139"/>
      <c r="C169" s="140" t="s">
        <v>236</v>
      </c>
      <c r="D169" s="140" t="s">
        <v>117</v>
      </c>
      <c r="E169" s="141" t="s">
        <v>237</v>
      </c>
      <c r="F169" s="142" t="s">
        <v>238</v>
      </c>
      <c r="G169" s="143" t="s">
        <v>125</v>
      </c>
      <c r="H169" s="144">
        <v>96.42</v>
      </c>
      <c r="I169" s="145">
        <v>0</v>
      </c>
      <c r="J169" s="145">
        <f>ROUND(I169*H169,2)</f>
        <v>0</v>
      </c>
      <c r="K169" s="146"/>
      <c r="L169" s="26"/>
      <c r="M169" s="147" t="s">
        <v>1</v>
      </c>
      <c r="N169" s="148" t="s">
        <v>35</v>
      </c>
      <c r="O169" s="149">
        <v>0</v>
      </c>
      <c r="P169" s="149">
        <f>O169*H169</f>
        <v>0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51" t="s">
        <v>121</v>
      </c>
      <c r="AT169" s="151" t="s">
        <v>117</v>
      </c>
      <c r="AU169" s="151" t="s">
        <v>122</v>
      </c>
      <c r="AY169" s="13" t="s">
        <v>114</v>
      </c>
      <c r="BE169" s="152">
        <f>IF(N169="základná",J169,0)</f>
        <v>0</v>
      </c>
      <c r="BF169" s="152">
        <f>IF(N169="znížená",J169,0)</f>
        <v>0</v>
      </c>
      <c r="BG169" s="152">
        <f>IF(N169="zákl. prenesená",J169,0)</f>
        <v>0</v>
      </c>
      <c r="BH169" s="152">
        <f>IF(N169="zníž. prenesená",J169,0)</f>
        <v>0</v>
      </c>
      <c r="BI169" s="152">
        <f>IF(N169="nulová",J169,0)</f>
        <v>0</v>
      </c>
      <c r="BJ169" s="13" t="s">
        <v>122</v>
      </c>
      <c r="BK169" s="152">
        <f>ROUND(I169*H169,2)</f>
        <v>0</v>
      </c>
      <c r="BL169" s="13" t="s">
        <v>121</v>
      </c>
      <c r="BM169" s="151" t="s">
        <v>239</v>
      </c>
    </row>
    <row r="170" spans="1:65" s="1" customFormat="1" ht="24" customHeight="1">
      <c r="A170" s="25"/>
      <c r="B170" s="139"/>
      <c r="C170" s="140" t="s">
        <v>176</v>
      </c>
      <c r="D170" s="140" t="s">
        <v>117</v>
      </c>
      <c r="E170" s="141" t="s">
        <v>240</v>
      </c>
      <c r="F170" s="142" t="s">
        <v>241</v>
      </c>
      <c r="G170" s="143" t="s">
        <v>125</v>
      </c>
      <c r="H170" s="144">
        <v>96.42</v>
      </c>
      <c r="I170" s="145">
        <v>0</v>
      </c>
      <c r="J170" s="145">
        <f>ROUND(I170*H170,2)</f>
        <v>0</v>
      </c>
      <c r="K170" s="146"/>
      <c r="L170" s="26"/>
      <c r="M170" s="147" t="s">
        <v>1</v>
      </c>
      <c r="N170" s="148" t="s">
        <v>35</v>
      </c>
      <c r="O170" s="149">
        <v>0</v>
      </c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51" t="s">
        <v>121</v>
      </c>
      <c r="AT170" s="151" t="s">
        <v>117</v>
      </c>
      <c r="AU170" s="151" t="s">
        <v>122</v>
      </c>
      <c r="AY170" s="13" t="s">
        <v>114</v>
      </c>
      <c r="BE170" s="152">
        <f>IF(N170="základná",J170,0)</f>
        <v>0</v>
      </c>
      <c r="BF170" s="152">
        <f>IF(N170="znížená",J170,0)</f>
        <v>0</v>
      </c>
      <c r="BG170" s="152">
        <f>IF(N170="zákl. prenesená",J170,0)</f>
        <v>0</v>
      </c>
      <c r="BH170" s="152">
        <f>IF(N170="zníž. prenesená",J170,0)</f>
        <v>0</v>
      </c>
      <c r="BI170" s="152">
        <f>IF(N170="nulová",J170,0)</f>
        <v>0</v>
      </c>
      <c r="BJ170" s="13" t="s">
        <v>122</v>
      </c>
      <c r="BK170" s="152">
        <f>ROUND(I170*H170,2)</f>
        <v>0</v>
      </c>
      <c r="BL170" s="13" t="s">
        <v>121</v>
      </c>
      <c r="BM170" s="151" t="s">
        <v>242</v>
      </c>
    </row>
    <row r="171" spans="1:65" s="1" customFormat="1" ht="33" customHeight="1">
      <c r="A171" s="25"/>
      <c r="B171" s="139"/>
      <c r="C171" s="140" t="s">
        <v>243</v>
      </c>
      <c r="D171" s="140" t="s">
        <v>117</v>
      </c>
      <c r="E171" s="141" t="s">
        <v>244</v>
      </c>
      <c r="F171" s="142" t="s">
        <v>245</v>
      </c>
      <c r="G171" s="143" t="s">
        <v>160</v>
      </c>
      <c r="H171" s="144">
        <v>96.42</v>
      </c>
      <c r="I171" s="145">
        <v>0</v>
      </c>
      <c r="J171" s="145">
        <f>ROUND(I171*H171,2)</f>
        <v>0</v>
      </c>
      <c r="K171" s="146"/>
      <c r="L171" s="26"/>
      <c r="M171" s="147" t="s">
        <v>1</v>
      </c>
      <c r="N171" s="148" t="s">
        <v>35</v>
      </c>
      <c r="O171" s="149">
        <v>0</v>
      </c>
      <c r="P171" s="149">
        <f>O171*H171</f>
        <v>0</v>
      </c>
      <c r="Q171" s="149">
        <v>0</v>
      </c>
      <c r="R171" s="149">
        <f>Q171*H171</f>
        <v>0</v>
      </c>
      <c r="S171" s="149">
        <v>0</v>
      </c>
      <c r="T171" s="150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51" t="s">
        <v>121</v>
      </c>
      <c r="AT171" s="151" t="s">
        <v>117</v>
      </c>
      <c r="AU171" s="151" t="s">
        <v>122</v>
      </c>
      <c r="AY171" s="13" t="s">
        <v>114</v>
      </c>
      <c r="BE171" s="152">
        <f>IF(N171="základná",J171,0)</f>
        <v>0</v>
      </c>
      <c r="BF171" s="152">
        <f>IF(N171="znížená",J171,0)</f>
        <v>0</v>
      </c>
      <c r="BG171" s="152">
        <f>IF(N171="zákl. prenesená",J171,0)</f>
        <v>0</v>
      </c>
      <c r="BH171" s="152">
        <f>IF(N171="zníž. prenesená",J171,0)</f>
        <v>0</v>
      </c>
      <c r="BI171" s="152">
        <f>IF(N171="nulová",J171,0)</f>
        <v>0</v>
      </c>
      <c r="BJ171" s="13" t="s">
        <v>122</v>
      </c>
      <c r="BK171" s="152">
        <f>ROUND(I171*H171,2)</f>
        <v>0</v>
      </c>
      <c r="BL171" s="13" t="s">
        <v>121</v>
      </c>
      <c r="BM171" s="151" t="s">
        <v>246</v>
      </c>
    </row>
    <row r="172" spans="1:65" s="1" customFormat="1" ht="24" customHeight="1">
      <c r="A172" s="25"/>
      <c r="B172" s="139"/>
      <c r="C172" s="140" t="s">
        <v>180</v>
      </c>
      <c r="D172" s="140" t="s">
        <v>117</v>
      </c>
      <c r="E172" s="141" t="s">
        <v>247</v>
      </c>
      <c r="F172" s="142" t="s">
        <v>248</v>
      </c>
      <c r="G172" s="143" t="s">
        <v>220</v>
      </c>
      <c r="H172" s="144">
        <v>65.8</v>
      </c>
      <c r="I172" s="145">
        <v>0</v>
      </c>
      <c r="J172" s="145">
        <f>ROUND(I172*H172,2)</f>
        <v>0</v>
      </c>
      <c r="K172" s="146"/>
      <c r="L172" s="26"/>
      <c r="M172" s="147" t="s">
        <v>1</v>
      </c>
      <c r="N172" s="148" t="s">
        <v>35</v>
      </c>
      <c r="O172" s="149">
        <v>0</v>
      </c>
      <c r="P172" s="149">
        <f>O172*H172</f>
        <v>0</v>
      </c>
      <c r="Q172" s="149">
        <v>0</v>
      </c>
      <c r="R172" s="149">
        <f>Q172*H172</f>
        <v>0</v>
      </c>
      <c r="S172" s="149">
        <v>0</v>
      </c>
      <c r="T172" s="150">
        <f>S172*H172</f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51" t="s">
        <v>121</v>
      </c>
      <c r="AT172" s="151" t="s">
        <v>117</v>
      </c>
      <c r="AU172" s="151" t="s">
        <v>122</v>
      </c>
      <c r="AY172" s="13" t="s">
        <v>114</v>
      </c>
      <c r="BE172" s="152">
        <f>IF(N172="základná",J172,0)</f>
        <v>0</v>
      </c>
      <c r="BF172" s="152">
        <f>IF(N172="znížená",J172,0)</f>
        <v>0</v>
      </c>
      <c r="BG172" s="152">
        <f>IF(N172="zákl. prenesená",J172,0)</f>
        <v>0</v>
      </c>
      <c r="BH172" s="152">
        <f>IF(N172="zníž. prenesená",J172,0)</f>
        <v>0</v>
      </c>
      <c r="BI172" s="152">
        <f>IF(N172="nulová",J172,0)</f>
        <v>0</v>
      </c>
      <c r="BJ172" s="13" t="s">
        <v>122</v>
      </c>
      <c r="BK172" s="152">
        <f>ROUND(I172*H172,2)</f>
        <v>0</v>
      </c>
      <c r="BL172" s="13" t="s">
        <v>121</v>
      </c>
      <c r="BM172" s="151" t="s">
        <v>249</v>
      </c>
    </row>
    <row r="173" spans="2:63" s="11" customFormat="1" ht="22.5" customHeight="1">
      <c r="B173" s="127"/>
      <c r="D173" s="128" t="s">
        <v>68</v>
      </c>
      <c r="E173" s="137" t="s">
        <v>250</v>
      </c>
      <c r="F173" s="137" t="s">
        <v>251</v>
      </c>
      <c r="J173" s="138">
        <f>BK173</f>
        <v>0</v>
      </c>
      <c r="L173" s="127"/>
      <c r="M173" s="131"/>
      <c r="N173" s="132"/>
      <c r="O173" s="132"/>
      <c r="P173" s="133">
        <f>SUM(P174:P176)</f>
        <v>0</v>
      </c>
      <c r="Q173" s="132"/>
      <c r="R173" s="133">
        <f>SUM(R174:R176)</f>
        <v>0</v>
      </c>
      <c r="S173" s="132"/>
      <c r="T173" s="134">
        <f>SUM(T174:T176)</f>
        <v>0</v>
      </c>
      <c r="AR173" s="128" t="s">
        <v>122</v>
      </c>
      <c r="AT173" s="135" t="s">
        <v>68</v>
      </c>
      <c r="AU173" s="135" t="s">
        <v>76</v>
      </c>
      <c r="AY173" s="128" t="s">
        <v>114</v>
      </c>
      <c r="BK173" s="136">
        <f>SUM(BK174:BK176)</f>
        <v>0</v>
      </c>
    </row>
    <row r="174" spans="1:65" s="1" customFormat="1" ht="33" customHeight="1">
      <c r="A174" s="25"/>
      <c r="B174" s="139"/>
      <c r="C174" s="140" t="s">
        <v>252</v>
      </c>
      <c r="D174" s="140" t="s">
        <v>117</v>
      </c>
      <c r="E174" s="141" t="s">
        <v>253</v>
      </c>
      <c r="F174" s="142" t="s">
        <v>254</v>
      </c>
      <c r="G174" s="143" t="s">
        <v>160</v>
      </c>
      <c r="H174" s="144">
        <v>238</v>
      </c>
      <c r="I174" s="145">
        <v>0</v>
      </c>
      <c r="J174" s="145">
        <f>ROUND(I174*H174,2)</f>
        <v>0</v>
      </c>
      <c r="K174" s="146"/>
      <c r="L174" s="26"/>
      <c r="M174" s="147" t="s">
        <v>1</v>
      </c>
      <c r="N174" s="148" t="s">
        <v>35</v>
      </c>
      <c r="O174" s="149">
        <v>0</v>
      </c>
      <c r="P174" s="149">
        <f>O174*H174</f>
        <v>0</v>
      </c>
      <c r="Q174" s="149">
        <v>0</v>
      </c>
      <c r="R174" s="149">
        <f>Q174*H174</f>
        <v>0</v>
      </c>
      <c r="S174" s="149">
        <v>0</v>
      </c>
      <c r="T174" s="150">
        <f>S174*H174</f>
        <v>0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51" t="s">
        <v>146</v>
      </c>
      <c r="AT174" s="151" t="s">
        <v>117</v>
      </c>
      <c r="AU174" s="151" t="s">
        <v>122</v>
      </c>
      <c r="AY174" s="13" t="s">
        <v>114</v>
      </c>
      <c r="BE174" s="152">
        <f>IF(N174="základná",J174,0)</f>
        <v>0</v>
      </c>
      <c r="BF174" s="152">
        <f>IF(N174="znížená",J174,0)</f>
        <v>0</v>
      </c>
      <c r="BG174" s="152">
        <f>IF(N174="zákl. prenesená",J174,0)</f>
        <v>0</v>
      </c>
      <c r="BH174" s="152">
        <f>IF(N174="zníž. prenesená",J174,0)</f>
        <v>0</v>
      </c>
      <c r="BI174" s="152">
        <f>IF(N174="nulová",J174,0)</f>
        <v>0</v>
      </c>
      <c r="BJ174" s="13" t="s">
        <v>122</v>
      </c>
      <c r="BK174" s="152">
        <f>ROUND(I174*H174,2)</f>
        <v>0</v>
      </c>
      <c r="BL174" s="13" t="s">
        <v>146</v>
      </c>
      <c r="BM174" s="151" t="s">
        <v>255</v>
      </c>
    </row>
    <row r="175" spans="1:65" s="1" customFormat="1" ht="33" customHeight="1">
      <c r="A175" s="25"/>
      <c r="B175" s="139"/>
      <c r="C175" s="153" t="s">
        <v>183</v>
      </c>
      <c r="D175" s="153" t="s">
        <v>154</v>
      </c>
      <c r="E175" s="154" t="s">
        <v>256</v>
      </c>
      <c r="F175" s="155" t="s">
        <v>257</v>
      </c>
      <c r="G175" s="156" t="s">
        <v>258</v>
      </c>
      <c r="H175" s="157">
        <v>10.89</v>
      </c>
      <c r="I175" s="158">
        <v>0</v>
      </c>
      <c r="J175" s="158">
        <f>ROUND(I175*H175,2)</f>
        <v>0</v>
      </c>
      <c r="K175" s="159"/>
      <c r="L175" s="160"/>
      <c r="M175" s="161" t="s">
        <v>1</v>
      </c>
      <c r="N175" s="162" t="s">
        <v>35</v>
      </c>
      <c r="O175" s="149">
        <v>0</v>
      </c>
      <c r="P175" s="149">
        <f>O175*H175</f>
        <v>0</v>
      </c>
      <c r="Q175" s="149">
        <v>0</v>
      </c>
      <c r="R175" s="149">
        <f>Q175*H175</f>
        <v>0</v>
      </c>
      <c r="S175" s="149">
        <v>0</v>
      </c>
      <c r="T175" s="150">
        <f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51" t="s">
        <v>176</v>
      </c>
      <c r="AT175" s="151" t="s">
        <v>154</v>
      </c>
      <c r="AU175" s="151" t="s">
        <v>122</v>
      </c>
      <c r="AY175" s="13" t="s">
        <v>114</v>
      </c>
      <c r="BE175" s="152">
        <f>IF(N175="základná",J175,0)</f>
        <v>0</v>
      </c>
      <c r="BF175" s="152">
        <f>IF(N175="znížená",J175,0)</f>
        <v>0</v>
      </c>
      <c r="BG175" s="152">
        <f>IF(N175="zákl. prenesená",J175,0)</f>
        <v>0</v>
      </c>
      <c r="BH175" s="152">
        <f>IF(N175="zníž. prenesená",J175,0)</f>
        <v>0</v>
      </c>
      <c r="BI175" s="152">
        <f>IF(N175="nulová",J175,0)</f>
        <v>0</v>
      </c>
      <c r="BJ175" s="13" t="s">
        <v>122</v>
      </c>
      <c r="BK175" s="152">
        <f>ROUND(I175*H175,2)</f>
        <v>0</v>
      </c>
      <c r="BL175" s="13" t="s">
        <v>146</v>
      </c>
      <c r="BM175" s="151" t="s">
        <v>259</v>
      </c>
    </row>
    <row r="176" spans="1:65" s="1" customFormat="1" ht="24" customHeight="1">
      <c r="A176" s="25"/>
      <c r="B176" s="139"/>
      <c r="C176" s="140" t="s">
        <v>260</v>
      </c>
      <c r="D176" s="140" t="s">
        <v>117</v>
      </c>
      <c r="E176" s="141" t="s">
        <v>261</v>
      </c>
      <c r="F176" s="142" t="s">
        <v>262</v>
      </c>
      <c r="G176" s="143" t="s">
        <v>263</v>
      </c>
      <c r="H176" s="144">
        <v>4.89</v>
      </c>
      <c r="I176" s="145">
        <v>0</v>
      </c>
      <c r="J176" s="145">
        <f>ROUND(I176*H176,2)</f>
        <v>0</v>
      </c>
      <c r="K176" s="146"/>
      <c r="L176" s="26"/>
      <c r="M176" s="147" t="s">
        <v>1</v>
      </c>
      <c r="N176" s="148" t="s">
        <v>35</v>
      </c>
      <c r="O176" s="149">
        <v>0</v>
      </c>
      <c r="P176" s="149">
        <f>O176*H176</f>
        <v>0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51" t="s">
        <v>146</v>
      </c>
      <c r="AT176" s="151" t="s">
        <v>117</v>
      </c>
      <c r="AU176" s="151" t="s">
        <v>122</v>
      </c>
      <c r="AY176" s="13" t="s">
        <v>114</v>
      </c>
      <c r="BE176" s="152">
        <f>IF(N176="základná",J176,0)</f>
        <v>0</v>
      </c>
      <c r="BF176" s="152">
        <f>IF(N176="znížená",J176,0)</f>
        <v>0</v>
      </c>
      <c r="BG176" s="152">
        <f>IF(N176="zákl. prenesená",J176,0)</f>
        <v>0</v>
      </c>
      <c r="BH176" s="152">
        <f>IF(N176="zníž. prenesená",J176,0)</f>
        <v>0</v>
      </c>
      <c r="BI176" s="152">
        <f>IF(N176="nulová",J176,0)</f>
        <v>0</v>
      </c>
      <c r="BJ176" s="13" t="s">
        <v>122</v>
      </c>
      <c r="BK176" s="152">
        <f>ROUND(I176*H176,2)</f>
        <v>0</v>
      </c>
      <c r="BL176" s="13" t="s">
        <v>146</v>
      </c>
      <c r="BM176" s="151" t="s">
        <v>264</v>
      </c>
    </row>
    <row r="177" spans="2:63" s="11" customFormat="1" ht="22.5" customHeight="1">
      <c r="B177" s="127"/>
      <c r="D177" s="128" t="s">
        <v>68</v>
      </c>
      <c r="E177" s="137" t="s">
        <v>265</v>
      </c>
      <c r="F177" s="137" t="s">
        <v>266</v>
      </c>
      <c r="J177" s="138">
        <f>BK177</f>
        <v>0</v>
      </c>
      <c r="L177" s="127"/>
      <c r="M177" s="131"/>
      <c r="N177" s="132"/>
      <c r="O177" s="132"/>
      <c r="P177" s="133">
        <f>SUM(P178:P184)</f>
        <v>0</v>
      </c>
      <c r="Q177" s="132"/>
      <c r="R177" s="133">
        <f>SUM(R178:R184)</f>
        <v>0</v>
      </c>
      <c r="S177" s="132"/>
      <c r="T177" s="134">
        <f>SUM(T178:T184)</f>
        <v>0</v>
      </c>
      <c r="AR177" s="128" t="s">
        <v>76</v>
      </c>
      <c r="AT177" s="135" t="s">
        <v>68</v>
      </c>
      <c r="AU177" s="135" t="s">
        <v>76</v>
      </c>
      <c r="AY177" s="128" t="s">
        <v>114</v>
      </c>
      <c r="BK177" s="136">
        <f>SUM(BK178:BK184)</f>
        <v>0</v>
      </c>
    </row>
    <row r="178" spans="1:65" s="1" customFormat="1" ht="24" customHeight="1">
      <c r="A178" s="25"/>
      <c r="B178" s="139"/>
      <c r="C178" s="140" t="s">
        <v>188</v>
      </c>
      <c r="D178" s="140" t="s">
        <v>117</v>
      </c>
      <c r="E178" s="141" t="s">
        <v>267</v>
      </c>
      <c r="F178" s="142" t="s">
        <v>268</v>
      </c>
      <c r="G178" s="143" t="s">
        <v>125</v>
      </c>
      <c r="H178" s="144">
        <v>149.5</v>
      </c>
      <c r="I178" s="145">
        <v>0</v>
      </c>
      <c r="J178" s="145">
        <f aca="true" t="shared" si="20" ref="J178:J184">ROUND(I178*H178,2)</f>
        <v>0</v>
      </c>
      <c r="K178" s="146"/>
      <c r="L178" s="26"/>
      <c r="M178" s="147" t="s">
        <v>1</v>
      </c>
      <c r="N178" s="148" t="s">
        <v>35</v>
      </c>
      <c r="O178" s="149">
        <v>0</v>
      </c>
      <c r="P178" s="149">
        <f aca="true" t="shared" si="21" ref="P178:P184">O178*H178</f>
        <v>0</v>
      </c>
      <c r="Q178" s="149">
        <v>0</v>
      </c>
      <c r="R178" s="149">
        <f aca="true" t="shared" si="22" ref="R178:R184">Q178*H178</f>
        <v>0</v>
      </c>
      <c r="S178" s="149">
        <v>0</v>
      </c>
      <c r="T178" s="150">
        <f aca="true" t="shared" si="23" ref="T178:T184">S178*H178</f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51" t="s">
        <v>121</v>
      </c>
      <c r="AT178" s="151" t="s">
        <v>117</v>
      </c>
      <c r="AU178" s="151" t="s">
        <v>122</v>
      </c>
      <c r="AY178" s="13" t="s">
        <v>114</v>
      </c>
      <c r="BE178" s="152">
        <f aca="true" t="shared" si="24" ref="BE178:BE184">IF(N178="základná",J178,0)</f>
        <v>0</v>
      </c>
      <c r="BF178" s="152">
        <f aca="true" t="shared" si="25" ref="BF178:BF184">IF(N178="znížená",J178,0)</f>
        <v>0</v>
      </c>
      <c r="BG178" s="152">
        <f aca="true" t="shared" si="26" ref="BG178:BG184">IF(N178="zákl. prenesená",J178,0)</f>
        <v>0</v>
      </c>
      <c r="BH178" s="152">
        <f aca="true" t="shared" si="27" ref="BH178:BH184">IF(N178="zníž. prenesená",J178,0)</f>
        <v>0</v>
      </c>
      <c r="BI178" s="152">
        <f aca="true" t="shared" si="28" ref="BI178:BI184">IF(N178="nulová",J178,0)</f>
        <v>0</v>
      </c>
      <c r="BJ178" s="13" t="s">
        <v>122</v>
      </c>
      <c r="BK178" s="152">
        <f aca="true" t="shared" si="29" ref="BK178:BK184">ROUND(I178*H178,2)</f>
        <v>0</v>
      </c>
      <c r="BL178" s="13" t="s">
        <v>121</v>
      </c>
      <c r="BM178" s="151" t="s">
        <v>269</v>
      </c>
    </row>
    <row r="179" spans="1:65" s="1" customFormat="1" ht="24" customHeight="1">
      <c r="A179" s="25"/>
      <c r="B179" s="139"/>
      <c r="C179" s="140" t="s">
        <v>270</v>
      </c>
      <c r="D179" s="140" t="s">
        <v>117</v>
      </c>
      <c r="E179" s="141" t="s">
        <v>271</v>
      </c>
      <c r="F179" s="142" t="s">
        <v>272</v>
      </c>
      <c r="G179" s="143" t="s">
        <v>125</v>
      </c>
      <c r="H179" s="144">
        <v>149.5</v>
      </c>
      <c r="I179" s="145">
        <v>0</v>
      </c>
      <c r="J179" s="145">
        <f t="shared" si="20"/>
        <v>0</v>
      </c>
      <c r="K179" s="146"/>
      <c r="L179" s="26"/>
      <c r="M179" s="147" t="s">
        <v>1</v>
      </c>
      <c r="N179" s="148" t="s">
        <v>35</v>
      </c>
      <c r="O179" s="149">
        <v>0</v>
      </c>
      <c r="P179" s="149">
        <f t="shared" si="21"/>
        <v>0</v>
      </c>
      <c r="Q179" s="149">
        <v>0</v>
      </c>
      <c r="R179" s="149">
        <f t="shared" si="22"/>
        <v>0</v>
      </c>
      <c r="S179" s="149">
        <v>0</v>
      </c>
      <c r="T179" s="150">
        <f t="shared" si="23"/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151" t="s">
        <v>121</v>
      </c>
      <c r="AT179" s="151" t="s">
        <v>117</v>
      </c>
      <c r="AU179" s="151" t="s">
        <v>122</v>
      </c>
      <c r="AY179" s="13" t="s">
        <v>114</v>
      </c>
      <c r="BE179" s="152">
        <f t="shared" si="24"/>
        <v>0</v>
      </c>
      <c r="BF179" s="152">
        <f t="shared" si="25"/>
        <v>0</v>
      </c>
      <c r="BG179" s="152">
        <f t="shared" si="26"/>
        <v>0</v>
      </c>
      <c r="BH179" s="152">
        <f t="shared" si="27"/>
        <v>0</v>
      </c>
      <c r="BI179" s="152">
        <f t="shared" si="28"/>
        <v>0</v>
      </c>
      <c r="BJ179" s="13" t="s">
        <v>122</v>
      </c>
      <c r="BK179" s="152">
        <f t="shared" si="29"/>
        <v>0</v>
      </c>
      <c r="BL179" s="13" t="s">
        <v>121</v>
      </c>
      <c r="BM179" s="151" t="s">
        <v>273</v>
      </c>
    </row>
    <row r="180" spans="1:65" s="1" customFormat="1" ht="33" customHeight="1">
      <c r="A180" s="25"/>
      <c r="B180" s="139"/>
      <c r="C180" s="140" t="s">
        <v>191</v>
      </c>
      <c r="D180" s="140" t="s">
        <v>117</v>
      </c>
      <c r="E180" s="141" t="s">
        <v>274</v>
      </c>
      <c r="F180" s="142" t="s">
        <v>275</v>
      </c>
      <c r="G180" s="143" t="s">
        <v>120</v>
      </c>
      <c r="H180" s="144">
        <v>6</v>
      </c>
      <c r="I180" s="145">
        <v>0</v>
      </c>
      <c r="J180" s="145">
        <f t="shared" si="20"/>
        <v>0</v>
      </c>
      <c r="K180" s="146"/>
      <c r="L180" s="26"/>
      <c r="M180" s="147" t="s">
        <v>1</v>
      </c>
      <c r="N180" s="148" t="s">
        <v>35</v>
      </c>
      <c r="O180" s="149">
        <v>0</v>
      </c>
      <c r="P180" s="149">
        <f t="shared" si="21"/>
        <v>0</v>
      </c>
      <c r="Q180" s="149">
        <v>0</v>
      </c>
      <c r="R180" s="149">
        <f t="shared" si="22"/>
        <v>0</v>
      </c>
      <c r="S180" s="149">
        <v>0</v>
      </c>
      <c r="T180" s="150">
        <f t="shared" si="23"/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51" t="s">
        <v>121</v>
      </c>
      <c r="AT180" s="151" t="s">
        <v>117</v>
      </c>
      <c r="AU180" s="151" t="s">
        <v>122</v>
      </c>
      <c r="AY180" s="13" t="s">
        <v>114</v>
      </c>
      <c r="BE180" s="152">
        <f t="shared" si="24"/>
        <v>0</v>
      </c>
      <c r="BF180" s="152">
        <f t="shared" si="25"/>
        <v>0</v>
      </c>
      <c r="BG180" s="152">
        <f t="shared" si="26"/>
        <v>0</v>
      </c>
      <c r="BH180" s="152">
        <f t="shared" si="27"/>
        <v>0</v>
      </c>
      <c r="BI180" s="152">
        <f t="shared" si="28"/>
        <v>0</v>
      </c>
      <c r="BJ180" s="13" t="s">
        <v>122</v>
      </c>
      <c r="BK180" s="152">
        <f t="shared" si="29"/>
        <v>0</v>
      </c>
      <c r="BL180" s="13" t="s">
        <v>121</v>
      </c>
      <c r="BM180" s="151" t="s">
        <v>276</v>
      </c>
    </row>
    <row r="181" spans="1:65" s="1" customFormat="1" ht="33" customHeight="1">
      <c r="A181" s="25"/>
      <c r="B181" s="139"/>
      <c r="C181" s="153" t="s">
        <v>277</v>
      </c>
      <c r="D181" s="153" t="s">
        <v>154</v>
      </c>
      <c r="E181" s="154" t="s">
        <v>278</v>
      </c>
      <c r="F181" s="155" t="s">
        <v>279</v>
      </c>
      <c r="G181" s="156" t="s">
        <v>120</v>
      </c>
      <c r="H181" s="157">
        <v>6</v>
      </c>
      <c r="I181" s="158">
        <v>0</v>
      </c>
      <c r="J181" s="158">
        <f t="shared" si="20"/>
        <v>0</v>
      </c>
      <c r="K181" s="159"/>
      <c r="L181" s="160"/>
      <c r="M181" s="161" t="s">
        <v>1</v>
      </c>
      <c r="N181" s="162" t="s">
        <v>35</v>
      </c>
      <c r="O181" s="149">
        <v>0</v>
      </c>
      <c r="P181" s="149">
        <f t="shared" si="21"/>
        <v>0</v>
      </c>
      <c r="Q181" s="149">
        <v>0</v>
      </c>
      <c r="R181" s="149">
        <f t="shared" si="22"/>
        <v>0</v>
      </c>
      <c r="S181" s="149">
        <v>0</v>
      </c>
      <c r="T181" s="150">
        <f t="shared" si="23"/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51" t="s">
        <v>132</v>
      </c>
      <c r="AT181" s="151" t="s">
        <v>154</v>
      </c>
      <c r="AU181" s="151" t="s">
        <v>122</v>
      </c>
      <c r="AY181" s="13" t="s">
        <v>114</v>
      </c>
      <c r="BE181" s="152">
        <f t="shared" si="24"/>
        <v>0</v>
      </c>
      <c r="BF181" s="152">
        <f t="shared" si="25"/>
        <v>0</v>
      </c>
      <c r="BG181" s="152">
        <f t="shared" si="26"/>
        <v>0</v>
      </c>
      <c r="BH181" s="152">
        <f t="shared" si="27"/>
        <v>0</v>
      </c>
      <c r="BI181" s="152">
        <f t="shared" si="28"/>
        <v>0</v>
      </c>
      <c r="BJ181" s="13" t="s">
        <v>122</v>
      </c>
      <c r="BK181" s="152">
        <f t="shared" si="29"/>
        <v>0</v>
      </c>
      <c r="BL181" s="13" t="s">
        <v>121</v>
      </c>
      <c r="BM181" s="151" t="s">
        <v>280</v>
      </c>
    </row>
    <row r="182" spans="1:65" s="1" customFormat="1" ht="33" customHeight="1">
      <c r="A182" s="25"/>
      <c r="B182" s="139"/>
      <c r="C182" s="153" t="s">
        <v>195</v>
      </c>
      <c r="D182" s="153" t="s">
        <v>154</v>
      </c>
      <c r="E182" s="154" t="s">
        <v>281</v>
      </c>
      <c r="F182" s="155" t="s">
        <v>282</v>
      </c>
      <c r="G182" s="156" t="s">
        <v>120</v>
      </c>
      <c r="H182" s="157">
        <v>5</v>
      </c>
      <c r="I182" s="158">
        <v>0</v>
      </c>
      <c r="J182" s="158">
        <f t="shared" si="20"/>
        <v>0</v>
      </c>
      <c r="K182" s="159"/>
      <c r="L182" s="160"/>
      <c r="M182" s="161" t="s">
        <v>1</v>
      </c>
      <c r="N182" s="162" t="s">
        <v>35</v>
      </c>
      <c r="O182" s="149">
        <v>0</v>
      </c>
      <c r="P182" s="149">
        <f t="shared" si="21"/>
        <v>0</v>
      </c>
      <c r="Q182" s="149">
        <v>0</v>
      </c>
      <c r="R182" s="149">
        <f t="shared" si="22"/>
        <v>0</v>
      </c>
      <c r="S182" s="149">
        <v>0</v>
      </c>
      <c r="T182" s="150">
        <f t="shared" si="23"/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51" t="s">
        <v>132</v>
      </c>
      <c r="AT182" s="151" t="s">
        <v>154</v>
      </c>
      <c r="AU182" s="151" t="s">
        <v>122</v>
      </c>
      <c r="AY182" s="13" t="s">
        <v>114</v>
      </c>
      <c r="BE182" s="152">
        <f t="shared" si="24"/>
        <v>0</v>
      </c>
      <c r="BF182" s="152">
        <f t="shared" si="25"/>
        <v>0</v>
      </c>
      <c r="BG182" s="152">
        <f t="shared" si="26"/>
        <v>0</v>
      </c>
      <c r="BH182" s="152">
        <f t="shared" si="27"/>
        <v>0</v>
      </c>
      <c r="BI182" s="152">
        <f t="shared" si="28"/>
        <v>0</v>
      </c>
      <c r="BJ182" s="13" t="s">
        <v>122</v>
      </c>
      <c r="BK182" s="152">
        <f t="shared" si="29"/>
        <v>0</v>
      </c>
      <c r="BL182" s="13" t="s">
        <v>121</v>
      </c>
      <c r="BM182" s="151" t="s">
        <v>283</v>
      </c>
    </row>
    <row r="183" spans="1:65" s="1" customFormat="1" ht="37.5" customHeight="1">
      <c r="A183" s="25"/>
      <c r="B183" s="139"/>
      <c r="C183" s="153" t="s">
        <v>284</v>
      </c>
      <c r="D183" s="153" t="s">
        <v>154</v>
      </c>
      <c r="E183" s="154" t="s">
        <v>285</v>
      </c>
      <c r="F183" s="155" t="s">
        <v>286</v>
      </c>
      <c r="G183" s="156" t="s">
        <v>120</v>
      </c>
      <c r="H183" s="157">
        <v>1</v>
      </c>
      <c r="I183" s="158">
        <v>0</v>
      </c>
      <c r="J183" s="158">
        <f t="shared" si="20"/>
        <v>0</v>
      </c>
      <c r="K183" s="159"/>
      <c r="L183" s="160"/>
      <c r="M183" s="161" t="s">
        <v>1</v>
      </c>
      <c r="N183" s="162" t="s">
        <v>35</v>
      </c>
      <c r="O183" s="149">
        <v>0</v>
      </c>
      <c r="P183" s="149">
        <f t="shared" si="21"/>
        <v>0</v>
      </c>
      <c r="Q183" s="149">
        <v>0</v>
      </c>
      <c r="R183" s="149">
        <f t="shared" si="22"/>
        <v>0</v>
      </c>
      <c r="S183" s="149">
        <v>0</v>
      </c>
      <c r="T183" s="150">
        <f t="shared" si="23"/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51" t="s">
        <v>132</v>
      </c>
      <c r="AT183" s="151" t="s">
        <v>154</v>
      </c>
      <c r="AU183" s="151" t="s">
        <v>122</v>
      </c>
      <c r="AY183" s="13" t="s">
        <v>114</v>
      </c>
      <c r="BE183" s="152">
        <f t="shared" si="24"/>
        <v>0</v>
      </c>
      <c r="BF183" s="152">
        <f t="shared" si="25"/>
        <v>0</v>
      </c>
      <c r="BG183" s="152">
        <f t="shared" si="26"/>
        <v>0</v>
      </c>
      <c r="BH183" s="152">
        <f t="shared" si="27"/>
        <v>0</v>
      </c>
      <c r="BI183" s="152">
        <f t="shared" si="28"/>
        <v>0</v>
      </c>
      <c r="BJ183" s="13" t="s">
        <v>122</v>
      </c>
      <c r="BK183" s="152">
        <f t="shared" si="29"/>
        <v>0</v>
      </c>
      <c r="BL183" s="13" t="s">
        <v>121</v>
      </c>
      <c r="BM183" s="151" t="s">
        <v>287</v>
      </c>
    </row>
    <row r="184" spans="1:65" s="1" customFormat="1" ht="24" customHeight="1">
      <c r="A184" s="25"/>
      <c r="B184" s="139"/>
      <c r="C184" s="140" t="s">
        <v>288</v>
      </c>
      <c r="D184" s="140" t="s">
        <v>117</v>
      </c>
      <c r="E184" s="141" t="s">
        <v>289</v>
      </c>
      <c r="F184" s="142" t="s">
        <v>290</v>
      </c>
      <c r="G184" s="143" t="s">
        <v>220</v>
      </c>
      <c r="H184" s="144">
        <v>22.45</v>
      </c>
      <c r="I184" s="145">
        <v>0</v>
      </c>
      <c r="J184" s="145">
        <f t="shared" si="20"/>
        <v>0</v>
      </c>
      <c r="K184" s="146"/>
      <c r="L184" s="26"/>
      <c r="M184" s="147" t="s">
        <v>1</v>
      </c>
      <c r="N184" s="148" t="s">
        <v>35</v>
      </c>
      <c r="O184" s="149">
        <v>0</v>
      </c>
      <c r="P184" s="149">
        <f t="shared" si="21"/>
        <v>0</v>
      </c>
      <c r="Q184" s="149">
        <v>0</v>
      </c>
      <c r="R184" s="149">
        <f t="shared" si="22"/>
        <v>0</v>
      </c>
      <c r="S184" s="149">
        <v>0</v>
      </c>
      <c r="T184" s="150">
        <f t="shared" si="23"/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51" t="s">
        <v>121</v>
      </c>
      <c r="AT184" s="151" t="s">
        <v>117</v>
      </c>
      <c r="AU184" s="151" t="s">
        <v>122</v>
      </c>
      <c r="AY184" s="13" t="s">
        <v>114</v>
      </c>
      <c r="BE184" s="152">
        <f t="shared" si="24"/>
        <v>0</v>
      </c>
      <c r="BF184" s="152">
        <f t="shared" si="25"/>
        <v>0</v>
      </c>
      <c r="BG184" s="152">
        <f t="shared" si="26"/>
        <v>0</v>
      </c>
      <c r="BH184" s="152">
        <f t="shared" si="27"/>
        <v>0</v>
      </c>
      <c r="BI184" s="152">
        <f t="shared" si="28"/>
        <v>0</v>
      </c>
      <c r="BJ184" s="13" t="s">
        <v>122</v>
      </c>
      <c r="BK184" s="152">
        <f t="shared" si="29"/>
        <v>0</v>
      </c>
      <c r="BL184" s="13" t="s">
        <v>121</v>
      </c>
      <c r="BM184" s="151" t="s">
        <v>291</v>
      </c>
    </row>
    <row r="185" spans="2:63" s="11" customFormat="1" ht="22.5" customHeight="1">
      <c r="B185" s="127"/>
      <c r="D185" s="128" t="s">
        <v>68</v>
      </c>
      <c r="E185" s="137" t="s">
        <v>292</v>
      </c>
      <c r="F185" s="137" t="s">
        <v>293</v>
      </c>
      <c r="J185" s="138">
        <f>BK185</f>
        <v>0</v>
      </c>
      <c r="L185" s="127"/>
      <c r="M185" s="131"/>
      <c r="N185" s="132"/>
      <c r="O185" s="132"/>
      <c r="P185" s="133">
        <f>SUM(P186:P188)</f>
        <v>0</v>
      </c>
      <c r="Q185" s="132"/>
      <c r="R185" s="133">
        <f>SUM(R186:R188)</f>
        <v>0</v>
      </c>
      <c r="S185" s="132"/>
      <c r="T185" s="134">
        <f>SUM(T186:T188)</f>
        <v>0</v>
      </c>
      <c r="AR185" s="128" t="s">
        <v>122</v>
      </c>
      <c r="AT185" s="135" t="s">
        <v>68</v>
      </c>
      <c r="AU185" s="135" t="s">
        <v>76</v>
      </c>
      <c r="AY185" s="128" t="s">
        <v>114</v>
      </c>
      <c r="BK185" s="136">
        <f>SUM(BK186:BK188)</f>
        <v>0</v>
      </c>
    </row>
    <row r="186" spans="1:65" s="1" customFormat="1" ht="24" customHeight="1">
      <c r="A186" s="25"/>
      <c r="B186" s="139"/>
      <c r="C186" s="140" t="s">
        <v>294</v>
      </c>
      <c r="D186" s="140" t="s">
        <v>117</v>
      </c>
      <c r="E186" s="141" t="s">
        <v>295</v>
      </c>
      <c r="F186" s="142" t="s">
        <v>296</v>
      </c>
      <c r="G186" s="143" t="s">
        <v>125</v>
      </c>
      <c r="H186" s="144">
        <v>96.42</v>
      </c>
      <c r="I186" s="145">
        <v>0</v>
      </c>
      <c r="J186" s="145">
        <f>ROUND(I186*H186,2)</f>
        <v>0</v>
      </c>
      <c r="K186" s="146"/>
      <c r="L186" s="26"/>
      <c r="M186" s="147" t="s">
        <v>1</v>
      </c>
      <c r="N186" s="148" t="s">
        <v>35</v>
      </c>
      <c r="O186" s="149">
        <v>0</v>
      </c>
      <c r="P186" s="149">
        <f>O186*H186</f>
        <v>0</v>
      </c>
      <c r="Q186" s="149">
        <v>0</v>
      </c>
      <c r="R186" s="149">
        <f>Q186*H186</f>
        <v>0</v>
      </c>
      <c r="S186" s="149">
        <v>0</v>
      </c>
      <c r="T186" s="150">
        <f>S186*H186</f>
        <v>0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51" t="s">
        <v>146</v>
      </c>
      <c r="AT186" s="151" t="s">
        <v>117</v>
      </c>
      <c r="AU186" s="151" t="s">
        <v>122</v>
      </c>
      <c r="AY186" s="13" t="s">
        <v>114</v>
      </c>
      <c r="BE186" s="152">
        <f>IF(N186="základná",J186,0)</f>
        <v>0</v>
      </c>
      <c r="BF186" s="152">
        <f>IF(N186="znížená",J186,0)</f>
        <v>0</v>
      </c>
      <c r="BG186" s="152">
        <f>IF(N186="zákl. prenesená",J186,0)</f>
        <v>0</v>
      </c>
      <c r="BH186" s="152">
        <f>IF(N186="zníž. prenesená",J186,0)</f>
        <v>0</v>
      </c>
      <c r="BI186" s="152">
        <f>IF(N186="nulová",J186,0)</f>
        <v>0</v>
      </c>
      <c r="BJ186" s="13" t="s">
        <v>122</v>
      </c>
      <c r="BK186" s="152">
        <f>ROUND(I186*H186,2)</f>
        <v>0</v>
      </c>
      <c r="BL186" s="13" t="s">
        <v>146</v>
      </c>
      <c r="BM186" s="151" t="s">
        <v>297</v>
      </c>
    </row>
    <row r="187" spans="1:65" s="1" customFormat="1" ht="16.5" customHeight="1">
      <c r="A187" s="25"/>
      <c r="B187" s="139"/>
      <c r="C187" s="140" t="s">
        <v>198</v>
      </c>
      <c r="D187" s="140" t="s">
        <v>117</v>
      </c>
      <c r="E187" s="141" t="s">
        <v>298</v>
      </c>
      <c r="F187" s="142" t="s">
        <v>299</v>
      </c>
      <c r="G187" s="143" t="s">
        <v>160</v>
      </c>
      <c r="H187" s="144">
        <v>125.3</v>
      </c>
      <c r="I187" s="145">
        <v>0</v>
      </c>
      <c r="J187" s="145">
        <f>ROUND(I187*H187,2)</f>
        <v>0</v>
      </c>
      <c r="K187" s="146"/>
      <c r="L187" s="26"/>
      <c r="M187" s="147" t="s">
        <v>1</v>
      </c>
      <c r="N187" s="148" t="s">
        <v>35</v>
      </c>
      <c r="O187" s="149">
        <v>0</v>
      </c>
      <c r="P187" s="149">
        <f>O187*H187</f>
        <v>0</v>
      </c>
      <c r="Q187" s="149">
        <v>0</v>
      </c>
      <c r="R187" s="149">
        <f>Q187*H187</f>
        <v>0</v>
      </c>
      <c r="S187" s="149">
        <v>0</v>
      </c>
      <c r="T187" s="150">
        <f>S187*H187</f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51" t="s">
        <v>146</v>
      </c>
      <c r="AT187" s="151" t="s">
        <v>117</v>
      </c>
      <c r="AU187" s="151" t="s">
        <v>122</v>
      </c>
      <c r="AY187" s="13" t="s">
        <v>114</v>
      </c>
      <c r="BE187" s="152">
        <f>IF(N187="základná",J187,0)</f>
        <v>0</v>
      </c>
      <c r="BF187" s="152">
        <f>IF(N187="znížená",J187,0)</f>
        <v>0</v>
      </c>
      <c r="BG187" s="152">
        <f>IF(N187="zákl. prenesená",J187,0)</f>
        <v>0</v>
      </c>
      <c r="BH187" s="152">
        <f>IF(N187="zníž. prenesená",J187,0)</f>
        <v>0</v>
      </c>
      <c r="BI187" s="152">
        <f>IF(N187="nulová",J187,0)</f>
        <v>0</v>
      </c>
      <c r="BJ187" s="13" t="s">
        <v>122</v>
      </c>
      <c r="BK187" s="152">
        <f>ROUND(I187*H187,2)</f>
        <v>0</v>
      </c>
      <c r="BL187" s="13" t="s">
        <v>146</v>
      </c>
      <c r="BM187" s="151" t="s">
        <v>300</v>
      </c>
    </row>
    <row r="188" spans="1:65" s="1" customFormat="1" ht="24" customHeight="1">
      <c r="A188" s="25"/>
      <c r="B188" s="139"/>
      <c r="C188" s="140" t="s">
        <v>301</v>
      </c>
      <c r="D188" s="140" t="s">
        <v>117</v>
      </c>
      <c r="E188" s="141" t="s">
        <v>302</v>
      </c>
      <c r="F188" s="142" t="s">
        <v>303</v>
      </c>
      <c r="G188" s="143" t="s">
        <v>263</v>
      </c>
      <c r="H188" s="144">
        <v>0.35</v>
      </c>
      <c r="I188" s="145">
        <v>0</v>
      </c>
      <c r="J188" s="145">
        <f>ROUND(I188*H188,2)</f>
        <v>0</v>
      </c>
      <c r="K188" s="146"/>
      <c r="L188" s="26"/>
      <c r="M188" s="147" t="s">
        <v>1</v>
      </c>
      <c r="N188" s="148" t="s">
        <v>35</v>
      </c>
      <c r="O188" s="149">
        <v>0</v>
      </c>
      <c r="P188" s="149">
        <f>O188*H188</f>
        <v>0</v>
      </c>
      <c r="Q188" s="149">
        <v>0</v>
      </c>
      <c r="R188" s="149">
        <f>Q188*H188</f>
        <v>0</v>
      </c>
      <c r="S188" s="149">
        <v>0</v>
      </c>
      <c r="T188" s="150">
        <f>S188*H188</f>
        <v>0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51" t="s">
        <v>146</v>
      </c>
      <c r="AT188" s="151" t="s">
        <v>117</v>
      </c>
      <c r="AU188" s="151" t="s">
        <v>122</v>
      </c>
      <c r="AY188" s="13" t="s">
        <v>114</v>
      </c>
      <c r="BE188" s="152">
        <f>IF(N188="základná",J188,0)</f>
        <v>0</v>
      </c>
      <c r="BF188" s="152">
        <f>IF(N188="znížená",J188,0)</f>
        <v>0</v>
      </c>
      <c r="BG188" s="152">
        <f>IF(N188="zákl. prenesená",J188,0)</f>
        <v>0</v>
      </c>
      <c r="BH188" s="152">
        <f>IF(N188="zníž. prenesená",J188,0)</f>
        <v>0</v>
      </c>
      <c r="BI188" s="152">
        <f>IF(N188="nulová",J188,0)</f>
        <v>0</v>
      </c>
      <c r="BJ188" s="13" t="s">
        <v>122</v>
      </c>
      <c r="BK188" s="152">
        <f>ROUND(I188*H188,2)</f>
        <v>0</v>
      </c>
      <c r="BL188" s="13" t="s">
        <v>146</v>
      </c>
      <c r="BM188" s="151" t="s">
        <v>304</v>
      </c>
    </row>
    <row r="189" spans="2:63" s="11" customFormat="1" ht="22.5" customHeight="1">
      <c r="B189" s="127"/>
      <c r="D189" s="128" t="s">
        <v>68</v>
      </c>
      <c r="E189" s="137" t="s">
        <v>305</v>
      </c>
      <c r="F189" s="137" t="s">
        <v>306</v>
      </c>
      <c r="J189" s="138">
        <f>BK189</f>
        <v>0</v>
      </c>
      <c r="L189" s="127"/>
      <c r="M189" s="131"/>
      <c r="N189" s="132"/>
      <c r="O189" s="132"/>
      <c r="P189" s="133">
        <f>SUM(P190:P193)</f>
        <v>0</v>
      </c>
      <c r="Q189" s="132"/>
      <c r="R189" s="133">
        <f>SUM(R190:R193)</f>
        <v>0</v>
      </c>
      <c r="S189" s="132"/>
      <c r="T189" s="134">
        <f>SUM(T190:T193)</f>
        <v>0</v>
      </c>
      <c r="AR189" s="128" t="s">
        <v>76</v>
      </c>
      <c r="AT189" s="135" t="s">
        <v>68</v>
      </c>
      <c r="AU189" s="135" t="s">
        <v>76</v>
      </c>
      <c r="AY189" s="128" t="s">
        <v>114</v>
      </c>
      <c r="BK189" s="136">
        <f>SUM(BK190:BK193)</f>
        <v>0</v>
      </c>
    </row>
    <row r="190" spans="1:65" s="1" customFormat="1" ht="24" customHeight="1">
      <c r="A190" s="25"/>
      <c r="B190" s="139"/>
      <c r="C190" s="140" t="s">
        <v>202</v>
      </c>
      <c r="D190" s="140" t="s">
        <v>117</v>
      </c>
      <c r="E190" s="141" t="s">
        <v>307</v>
      </c>
      <c r="F190" s="142" t="s">
        <v>308</v>
      </c>
      <c r="G190" s="143" t="s">
        <v>160</v>
      </c>
      <c r="H190" s="144">
        <v>56</v>
      </c>
      <c r="I190" s="145">
        <v>0</v>
      </c>
      <c r="J190" s="145">
        <f>ROUND(I190*H190,2)</f>
        <v>0</v>
      </c>
      <c r="K190" s="146"/>
      <c r="L190" s="26"/>
      <c r="M190" s="147" t="s">
        <v>1</v>
      </c>
      <c r="N190" s="148" t="s">
        <v>35</v>
      </c>
      <c r="O190" s="149">
        <v>0</v>
      </c>
      <c r="P190" s="149">
        <f>O190*H190</f>
        <v>0</v>
      </c>
      <c r="Q190" s="149">
        <v>0</v>
      </c>
      <c r="R190" s="149">
        <f>Q190*H190</f>
        <v>0</v>
      </c>
      <c r="S190" s="149">
        <v>0</v>
      </c>
      <c r="T190" s="150">
        <f>S190*H190</f>
        <v>0</v>
      </c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51" t="s">
        <v>121</v>
      </c>
      <c r="AT190" s="151" t="s">
        <v>117</v>
      </c>
      <c r="AU190" s="151" t="s">
        <v>122</v>
      </c>
      <c r="AY190" s="13" t="s">
        <v>114</v>
      </c>
      <c r="BE190" s="152">
        <f>IF(N190="základná",J190,0)</f>
        <v>0</v>
      </c>
      <c r="BF190" s="152">
        <f>IF(N190="znížená",J190,0)</f>
        <v>0</v>
      </c>
      <c r="BG190" s="152">
        <f>IF(N190="zákl. prenesená",J190,0)</f>
        <v>0</v>
      </c>
      <c r="BH190" s="152">
        <f>IF(N190="zníž. prenesená",J190,0)</f>
        <v>0</v>
      </c>
      <c r="BI190" s="152">
        <f>IF(N190="nulová",J190,0)</f>
        <v>0</v>
      </c>
      <c r="BJ190" s="13" t="s">
        <v>122</v>
      </c>
      <c r="BK190" s="152">
        <f>ROUND(I190*H190,2)</f>
        <v>0</v>
      </c>
      <c r="BL190" s="13" t="s">
        <v>121</v>
      </c>
      <c r="BM190" s="151" t="s">
        <v>309</v>
      </c>
    </row>
    <row r="191" spans="1:65" s="1" customFormat="1" ht="24" customHeight="1">
      <c r="A191" s="25"/>
      <c r="B191" s="139"/>
      <c r="C191" s="140" t="s">
        <v>310</v>
      </c>
      <c r="D191" s="140" t="s">
        <v>117</v>
      </c>
      <c r="E191" s="141" t="s">
        <v>311</v>
      </c>
      <c r="F191" s="142" t="s">
        <v>312</v>
      </c>
      <c r="G191" s="143" t="s">
        <v>125</v>
      </c>
      <c r="H191" s="144">
        <v>96.42</v>
      </c>
      <c r="I191" s="145">
        <v>0</v>
      </c>
      <c r="J191" s="145">
        <f>ROUND(I191*H191,2)</f>
        <v>0</v>
      </c>
      <c r="K191" s="146"/>
      <c r="L191" s="26"/>
      <c r="M191" s="147" t="s">
        <v>1</v>
      </c>
      <c r="N191" s="148" t="s">
        <v>35</v>
      </c>
      <c r="O191" s="149">
        <v>0</v>
      </c>
      <c r="P191" s="149">
        <f>O191*H191</f>
        <v>0</v>
      </c>
      <c r="Q191" s="149">
        <v>0</v>
      </c>
      <c r="R191" s="149">
        <f>Q191*H191</f>
        <v>0</v>
      </c>
      <c r="S191" s="149">
        <v>0</v>
      </c>
      <c r="T191" s="150">
        <f>S191*H191</f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51" t="s">
        <v>121</v>
      </c>
      <c r="AT191" s="151" t="s">
        <v>117</v>
      </c>
      <c r="AU191" s="151" t="s">
        <v>122</v>
      </c>
      <c r="AY191" s="13" t="s">
        <v>114</v>
      </c>
      <c r="BE191" s="152">
        <f>IF(N191="základná",J191,0)</f>
        <v>0</v>
      </c>
      <c r="BF191" s="152">
        <f>IF(N191="znížená",J191,0)</f>
        <v>0</v>
      </c>
      <c r="BG191" s="152">
        <f>IF(N191="zákl. prenesená",J191,0)</f>
        <v>0</v>
      </c>
      <c r="BH191" s="152">
        <f>IF(N191="zníž. prenesená",J191,0)</f>
        <v>0</v>
      </c>
      <c r="BI191" s="152">
        <f>IF(N191="nulová",J191,0)</f>
        <v>0</v>
      </c>
      <c r="BJ191" s="13" t="s">
        <v>122</v>
      </c>
      <c r="BK191" s="152">
        <f>ROUND(I191*H191,2)</f>
        <v>0</v>
      </c>
      <c r="BL191" s="13" t="s">
        <v>121</v>
      </c>
      <c r="BM191" s="151" t="s">
        <v>313</v>
      </c>
    </row>
    <row r="192" spans="1:65" s="1" customFormat="1" ht="24" customHeight="1">
      <c r="A192" s="25"/>
      <c r="B192" s="139"/>
      <c r="C192" s="153" t="s">
        <v>205</v>
      </c>
      <c r="D192" s="153" t="s">
        <v>154</v>
      </c>
      <c r="E192" s="154" t="s">
        <v>314</v>
      </c>
      <c r="F192" s="155" t="s">
        <v>315</v>
      </c>
      <c r="G192" s="156" t="s">
        <v>125</v>
      </c>
      <c r="H192" s="157">
        <v>110.9</v>
      </c>
      <c r="I192" s="158">
        <v>0</v>
      </c>
      <c r="J192" s="158">
        <f>ROUND(I192*H192,2)</f>
        <v>0</v>
      </c>
      <c r="K192" s="159"/>
      <c r="L192" s="160"/>
      <c r="M192" s="161" t="s">
        <v>1</v>
      </c>
      <c r="N192" s="162" t="s">
        <v>35</v>
      </c>
      <c r="O192" s="149">
        <v>0</v>
      </c>
      <c r="P192" s="149">
        <f>O192*H192</f>
        <v>0</v>
      </c>
      <c r="Q192" s="149">
        <v>0</v>
      </c>
      <c r="R192" s="149">
        <f>Q192*H192</f>
        <v>0</v>
      </c>
      <c r="S192" s="149">
        <v>0</v>
      </c>
      <c r="T192" s="150">
        <f>S192*H192</f>
        <v>0</v>
      </c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151" t="s">
        <v>132</v>
      </c>
      <c r="AT192" s="151" t="s">
        <v>154</v>
      </c>
      <c r="AU192" s="151" t="s">
        <v>122</v>
      </c>
      <c r="AY192" s="13" t="s">
        <v>114</v>
      </c>
      <c r="BE192" s="152">
        <f>IF(N192="základná",J192,0)</f>
        <v>0</v>
      </c>
      <c r="BF192" s="152">
        <f>IF(N192="znížená",J192,0)</f>
        <v>0</v>
      </c>
      <c r="BG192" s="152">
        <f>IF(N192="zákl. prenesená",J192,0)</f>
        <v>0</v>
      </c>
      <c r="BH192" s="152">
        <f>IF(N192="zníž. prenesená",J192,0)</f>
        <v>0</v>
      </c>
      <c r="BI192" s="152">
        <f>IF(N192="nulová",J192,0)</f>
        <v>0</v>
      </c>
      <c r="BJ192" s="13" t="s">
        <v>122</v>
      </c>
      <c r="BK192" s="152">
        <f>ROUND(I192*H192,2)</f>
        <v>0</v>
      </c>
      <c r="BL192" s="13" t="s">
        <v>121</v>
      </c>
      <c r="BM192" s="151" t="s">
        <v>316</v>
      </c>
    </row>
    <row r="193" spans="1:65" s="1" customFormat="1" ht="24" customHeight="1">
      <c r="A193" s="25"/>
      <c r="B193" s="139"/>
      <c r="C193" s="140" t="s">
        <v>317</v>
      </c>
      <c r="D193" s="140" t="s">
        <v>117</v>
      </c>
      <c r="E193" s="141" t="s">
        <v>318</v>
      </c>
      <c r="F193" s="142" t="s">
        <v>319</v>
      </c>
      <c r="G193" s="143" t="s">
        <v>220</v>
      </c>
      <c r="H193" s="144">
        <v>20.54</v>
      </c>
      <c r="I193" s="145">
        <v>0</v>
      </c>
      <c r="J193" s="145">
        <f>ROUND(I193*H193,2)</f>
        <v>0</v>
      </c>
      <c r="K193" s="146"/>
      <c r="L193" s="26"/>
      <c r="M193" s="147" t="s">
        <v>1</v>
      </c>
      <c r="N193" s="148" t="s">
        <v>35</v>
      </c>
      <c r="O193" s="149">
        <v>0</v>
      </c>
      <c r="P193" s="149">
        <f>O193*H193</f>
        <v>0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51" t="s">
        <v>121</v>
      </c>
      <c r="AT193" s="151" t="s">
        <v>117</v>
      </c>
      <c r="AU193" s="151" t="s">
        <v>122</v>
      </c>
      <c r="AY193" s="13" t="s">
        <v>114</v>
      </c>
      <c r="BE193" s="152">
        <f>IF(N193="základná",J193,0)</f>
        <v>0</v>
      </c>
      <c r="BF193" s="152">
        <f>IF(N193="znížená",J193,0)</f>
        <v>0</v>
      </c>
      <c r="BG193" s="152">
        <f>IF(N193="zákl. prenesená",J193,0)</f>
        <v>0</v>
      </c>
      <c r="BH193" s="152">
        <f>IF(N193="zníž. prenesená",J193,0)</f>
        <v>0</v>
      </c>
      <c r="BI193" s="152">
        <f>IF(N193="nulová",J193,0)</f>
        <v>0</v>
      </c>
      <c r="BJ193" s="13" t="s">
        <v>122</v>
      </c>
      <c r="BK193" s="152">
        <f>ROUND(I193*H193,2)</f>
        <v>0</v>
      </c>
      <c r="BL193" s="13" t="s">
        <v>121</v>
      </c>
      <c r="BM193" s="151" t="s">
        <v>320</v>
      </c>
    </row>
    <row r="194" spans="2:63" s="11" customFormat="1" ht="22.5" customHeight="1">
      <c r="B194" s="127"/>
      <c r="D194" s="128" t="s">
        <v>68</v>
      </c>
      <c r="E194" s="137" t="s">
        <v>321</v>
      </c>
      <c r="F194" s="137" t="s">
        <v>322</v>
      </c>
      <c r="J194" s="138">
        <f>BK194</f>
        <v>0</v>
      </c>
      <c r="L194" s="127"/>
      <c r="M194" s="131"/>
      <c r="N194" s="132"/>
      <c r="O194" s="132"/>
      <c r="P194" s="133">
        <f>SUM(P195:P197)</f>
        <v>0</v>
      </c>
      <c r="Q194" s="132"/>
      <c r="R194" s="133">
        <f>SUM(R195:R197)</f>
        <v>0</v>
      </c>
      <c r="S194" s="132"/>
      <c r="T194" s="134">
        <f>SUM(T195:T197)</f>
        <v>0</v>
      </c>
      <c r="AR194" s="128" t="s">
        <v>76</v>
      </c>
      <c r="AT194" s="135" t="s">
        <v>68</v>
      </c>
      <c r="AU194" s="135" t="s">
        <v>76</v>
      </c>
      <c r="AY194" s="128" t="s">
        <v>114</v>
      </c>
      <c r="BK194" s="136">
        <f>SUM(BK195:BK197)</f>
        <v>0</v>
      </c>
    </row>
    <row r="195" spans="1:65" s="1" customFormat="1" ht="16.5" customHeight="1">
      <c r="A195" s="25"/>
      <c r="B195" s="139"/>
      <c r="C195" s="140" t="s">
        <v>209</v>
      </c>
      <c r="D195" s="140" t="s">
        <v>117</v>
      </c>
      <c r="E195" s="141" t="s">
        <v>323</v>
      </c>
      <c r="F195" s="142" t="s">
        <v>324</v>
      </c>
      <c r="G195" s="143" t="s">
        <v>125</v>
      </c>
      <c r="H195" s="144">
        <v>11.9</v>
      </c>
      <c r="I195" s="145">
        <v>0</v>
      </c>
      <c r="J195" s="145">
        <f>ROUND(I195*H195,2)</f>
        <v>0</v>
      </c>
      <c r="K195" s="146"/>
      <c r="L195" s="26"/>
      <c r="M195" s="147" t="s">
        <v>1</v>
      </c>
      <c r="N195" s="148" t="s">
        <v>35</v>
      </c>
      <c r="O195" s="149">
        <v>0</v>
      </c>
      <c r="P195" s="149">
        <f>O195*H195</f>
        <v>0</v>
      </c>
      <c r="Q195" s="149">
        <v>0</v>
      </c>
      <c r="R195" s="149">
        <f>Q195*H195</f>
        <v>0</v>
      </c>
      <c r="S195" s="149">
        <v>0</v>
      </c>
      <c r="T195" s="150">
        <f>S195*H195</f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51" t="s">
        <v>121</v>
      </c>
      <c r="AT195" s="151" t="s">
        <v>117</v>
      </c>
      <c r="AU195" s="151" t="s">
        <v>122</v>
      </c>
      <c r="AY195" s="13" t="s">
        <v>114</v>
      </c>
      <c r="BE195" s="152">
        <f>IF(N195="základná",J195,0)</f>
        <v>0</v>
      </c>
      <c r="BF195" s="152">
        <f>IF(N195="znížená",J195,0)</f>
        <v>0</v>
      </c>
      <c r="BG195" s="152">
        <f>IF(N195="zákl. prenesená",J195,0)</f>
        <v>0</v>
      </c>
      <c r="BH195" s="152">
        <f>IF(N195="zníž. prenesená",J195,0)</f>
        <v>0</v>
      </c>
      <c r="BI195" s="152">
        <f>IF(N195="nulová",J195,0)</f>
        <v>0</v>
      </c>
      <c r="BJ195" s="13" t="s">
        <v>122</v>
      </c>
      <c r="BK195" s="152">
        <f>ROUND(I195*H195,2)</f>
        <v>0</v>
      </c>
      <c r="BL195" s="13" t="s">
        <v>121</v>
      </c>
      <c r="BM195" s="151" t="s">
        <v>325</v>
      </c>
    </row>
    <row r="196" spans="1:65" s="1" customFormat="1" ht="16.5" customHeight="1">
      <c r="A196" s="25"/>
      <c r="B196" s="139"/>
      <c r="C196" s="140" t="s">
        <v>326</v>
      </c>
      <c r="D196" s="140" t="s">
        <v>117</v>
      </c>
      <c r="E196" s="141" t="s">
        <v>327</v>
      </c>
      <c r="F196" s="142" t="s">
        <v>328</v>
      </c>
      <c r="G196" s="143" t="s">
        <v>125</v>
      </c>
      <c r="H196" s="144">
        <v>106.5</v>
      </c>
      <c r="I196" s="145">
        <v>0</v>
      </c>
      <c r="J196" s="145">
        <f>ROUND(I196*H196,2)</f>
        <v>0</v>
      </c>
      <c r="K196" s="146"/>
      <c r="L196" s="26"/>
      <c r="M196" s="147" t="s">
        <v>1</v>
      </c>
      <c r="N196" s="148" t="s">
        <v>35</v>
      </c>
      <c r="O196" s="149">
        <v>0</v>
      </c>
      <c r="P196" s="149">
        <f>O196*H196</f>
        <v>0</v>
      </c>
      <c r="Q196" s="149">
        <v>0</v>
      </c>
      <c r="R196" s="149">
        <f>Q196*H196</f>
        <v>0</v>
      </c>
      <c r="S196" s="149">
        <v>0</v>
      </c>
      <c r="T196" s="150">
        <f>S196*H196</f>
        <v>0</v>
      </c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R196" s="151" t="s">
        <v>121</v>
      </c>
      <c r="AT196" s="151" t="s">
        <v>117</v>
      </c>
      <c r="AU196" s="151" t="s">
        <v>122</v>
      </c>
      <c r="AY196" s="13" t="s">
        <v>114</v>
      </c>
      <c r="BE196" s="152">
        <f>IF(N196="základná",J196,0)</f>
        <v>0</v>
      </c>
      <c r="BF196" s="152">
        <f>IF(N196="znížená",J196,0)</f>
        <v>0</v>
      </c>
      <c r="BG196" s="152">
        <f>IF(N196="zákl. prenesená",J196,0)</f>
        <v>0</v>
      </c>
      <c r="BH196" s="152">
        <f>IF(N196="zníž. prenesená",J196,0)</f>
        <v>0</v>
      </c>
      <c r="BI196" s="152">
        <f>IF(N196="nulová",J196,0)</f>
        <v>0</v>
      </c>
      <c r="BJ196" s="13" t="s">
        <v>122</v>
      </c>
      <c r="BK196" s="152">
        <f>ROUND(I196*H196,2)</f>
        <v>0</v>
      </c>
      <c r="BL196" s="13" t="s">
        <v>121</v>
      </c>
      <c r="BM196" s="151" t="s">
        <v>329</v>
      </c>
    </row>
    <row r="197" spans="1:65" s="1" customFormat="1" ht="16.5" customHeight="1">
      <c r="A197" s="25"/>
      <c r="B197" s="139"/>
      <c r="C197" s="140" t="s">
        <v>216</v>
      </c>
      <c r="D197" s="140" t="s">
        <v>117</v>
      </c>
      <c r="E197" s="141" t="s">
        <v>330</v>
      </c>
      <c r="F197" s="142" t="s">
        <v>331</v>
      </c>
      <c r="G197" s="143" t="s">
        <v>263</v>
      </c>
      <c r="H197" s="144">
        <v>0.35</v>
      </c>
      <c r="I197" s="145">
        <v>0</v>
      </c>
      <c r="J197" s="145">
        <f>ROUND(I197*H197,2)</f>
        <v>0</v>
      </c>
      <c r="K197" s="146"/>
      <c r="L197" s="26"/>
      <c r="M197" s="147" t="s">
        <v>1</v>
      </c>
      <c r="N197" s="148" t="s">
        <v>35</v>
      </c>
      <c r="O197" s="149">
        <v>0</v>
      </c>
      <c r="P197" s="149">
        <f>O197*H197</f>
        <v>0</v>
      </c>
      <c r="Q197" s="149">
        <v>0</v>
      </c>
      <c r="R197" s="149">
        <f>Q197*H197</f>
        <v>0</v>
      </c>
      <c r="S197" s="149">
        <v>0</v>
      </c>
      <c r="T197" s="150">
        <f>S197*H197</f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51" t="s">
        <v>121</v>
      </c>
      <c r="AT197" s="151" t="s">
        <v>117</v>
      </c>
      <c r="AU197" s="151" t="s">
        <v>122</v>
      </c>
      <c r="AY197" s="13" t="s">
        <v>114</v>
      </c>
      <c r="BE197" s="152">
        <f>IF(N197="základná",J197,0)</f>
        <v>0</v>
      </c>
      <c r="BF197" s="152">
        <f>IF(N197="znížená",J197,0)</f>
        <v>0</v>
      </c>
      <c r="BG197" s="152">
        <f>IF(N197="zákl. prenesená",J197,0)</f>
        <v>0</v>
      </c>
      <c r="BH197" s="152">
        <f>IF(N197="zníž. prenesená",J197,0)</f>
        <v>0</v>
      </c>
      <c r="BI197" s="152">
        <f>IF(N197="nulová",J197,0)</f>
        <v>0</v>
      </c>
      <c r="BJ197" s="13" t="s">
        <v>122</v>
      </c>
      <c r="BK197" s="152">
        <f>ROUND(I197*H197,2)</f>
        <v>0</v>
      </c>
      <c r="BL197" s="13" t="s">
        <v>121</v>
      </c>
      <c r="BM197" s="151" t="s">
        <v>332</v>
      </c>
    </row>
    <row r="198" spans="2:63" s="11" customFormat="1" ht="22.5" customHeight="1">
      <c r="B198" s="127"/>
      <c r="D198" s="128" t="s">
        <v>68</v>
      </c>
      <c r="E198" s="137" t="s">
        <v>333</v>
      </c>
      <c r="F198" s="137" t="s">
        <v>334</v>
      </c>
      <c r="J198" s="138">
        <f>BK198</f>
        <v>0</v>
      </c>
      <c r="L198" s="127"/>
      <c r="M198" s="131"/>
      <c r="N198" s="132"/>
      <c r="O198" s="132"/>
      <c r="P198" s="133">
        <f>SUM(P199:P203)</f>
        <v>0</v>
      </c>
      <c r="Q198" s="132"/>
      <c r="R198" s="133">
        <f>SUM(R199:R203)</f>
        <v>0</v>
      </c>
      <c r="S198" s="132"/>
      <c r="T198" s="134">
        <f>SUM(T199:T203)</f>
        <v>0</v>
      </c>
      <c r="AR198" s="128" t="s">
        <v>76</v>
      </c>
      <c r="AT198" s="135" t="s">
        <v>68</v>
      </c>
      <c r="AU198" s="135" t="s">
        <v>76</v>
      </c>
      <c r="AY198" s="128" t="s">
        <v>114</v>
      </c>
      <c r="BK198" s="136">
        <f>SUM(BK199:BK203)</f>
        <v>0</v>
      </c>
    </row>
    <row r="199" spans="1:65" s="1" customFormat="1" ht="37.5" customHeight="1">
      <c r="A199" s="25"/>
      <c r="B199" s="139"/>
      <c r="C199" s="140" t="s">
        <v>335</v>
      </c>
      <c r="D199" s="140" t="s">
        <v>117</v>
      </c>
      <c r="E199" s="141" t="s">
        <v>336</v>
      </c>
      <c r="F199" s="142" t="s">
        <v>337</v>
      </c>
      <c r="G199" s="143" t="s">
        <v>125</v>
      </c>
      <c r="H199" s="144">
        <v>291.14</v>
      </c>
      <c r="I199" s="145">
        <v>0</v>
      </c>
      <c r="J199" s="145">
        <f>ROUND(I199*H199,2)</f>
        <v>0</v>
      </c>
      <c r="K199" s="146"/>
      <c r="L199" s="26"/>
      <c r="M199" s="147" t="s">
        <v>1</v>
      </c>
      <c r="N199" s="148" t="s">
        <v>35</v>
      </c>
      <c r="O199" s="149">
        <v>0</v>
      </c>
      <c r="P199" s="149">
        <f>O199*H199</f>
        <v>0</v>
      </c>
      <c r="Q199" s="149">
        <v>0</v>
      </c>
      <c r="R199" s="149">
        <f>Q199*H199</f>
        <v>0</v>
      </c>
      <c r="S199" s="149">
        <v>0</v>
      </c>
      <c r="T199" s="150">
        <f>S199*H199</f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51" t="s">
        <v>121</v>
      </c>
      <c r="AT199" s="151" t="s">
        <v>117</v>
      </c>
      <c r="AU199" s="151" t="s">
        <v>122</v>
      </c>
      <c r="AY199" s="13" t="s">
        <v>114</v>
      </c>
      <c r="BE199" s="152">
        <f>IF(N199="základná",J199,0)</f>
        <v>0</v>
      </c>
      <c r="BF199" s="152">
        <f>IF(N199="znížená",J199,0)</f>
        <v>0</v>
      </c>
      <c r="BG199" s="152">
        <f>IF(N199="zákl. prenesená",J199,0)</f>
        <v>0</v>
      </c>
      <c r="BH199" s="152">
        <f>IF(N199="zníž. prenesená",J199,0)</f>
        <v>0</v>
      </c>
      <c r="BI199" s="152">
        <f>IF(N199="nulová",J199,0)</f>
        <v>0</v>
      </c>
      <c r="BJ199" s="13" t="s">
        <v>122</v>
      </c>
      <c r="BK199" s="152">
        <f>ROUND(I199*H199,2)</f>
        <v>0</v>
      </c>
      <c r="BL199" s="13" t="s">
        <v>121</v>
      </c>
      <c r="BM199" s="151" t="s">
        <v>338</v>
      </c>
    </row>
    <row r="200" spans="1:65" s="1" customFormat="1" ht="44.25" customHeight="1">
      <c r="A200" s="25"/>
      <c r="B200" s="139"/>
      <c r="C200" s="140" t="s">
        <v>221</v>
      </c>
      <c r="D200" s="140" t="s">
        <v>117</v>
      </c>
      <c r="E200" s="141" t="s">
        <v>339</v>
      </c>
      <c r="F200" s="142" t="s">
        <v>340</v>
      </c>
      <c r="G200" s="143" t="s">
        <v>125</v>
      </c>
      <c r="H200" s="144">
        <v>291.14</v>
      </c>
      <c r="I200" s="145">
        <v>0</v>
      </c>
      <c r="J200" s="145">
        <f>ROUND(I200*H200,2)</f>
        <v>0</v>
      </c>
      <c r="K200" s="146"/>
      <c r="L200" s="26"/>
      <c r="M200" s="147" t="s">
        <v>1</v>
      </c>
      <c r="N200" s="148" t="s">
        <v>35</v>
      </c>
      <c r="O200" s="149">
        <v>0</v>
      </c>
      <c r="P200" s="149">
        <f>O200*H200</f>
        <v>0</v>
      </c>
      <c r="Q200" s="149">
        <v>0</v>
      </c>
      <c r="R200" s="149">
        <f>Q200*H200</f>
        <v>0</v>
      </c>
      <c r="S200" s="149">
        <v>0</v>
      </c>
      <c r="T200" s="150">
        <f>S200*H200</f>
        <v>0</v>
      </c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R200" s="151" t="s">
        <v>121</v>
      </c>
      <c r="AT200" s="151" t="s">
        <v>117</v>
      </c>
      <c r="AU200" s="151" t="s">
        <v>122</v>
      </c>
      <c r="AY200" s="13" t="s">
        <v>114</v>
      </c>
      <c r="BE200" s="152">
        <f>IF(N200="základná",J200,0)</f>
        <v>0</v>
      </c>
      <c r="BF200" s="152">
        <f>IF(N200="znížená",J200,0)</f>
        <v>0</v>
      </c>
      <c r="BG200" s="152">
        <f>IF(N200="zákl. prenesená",J200,0)</f>
        <v>0</v>
      </c>
      <c r="BH200" s="152">
        <f>IF(N200="zníž. prenesená",J200,0)</f>
        <v>0</v>
      </c>
      <c r="BI200" s="152">
        <f>IF(N200="nulová",J200,0)</f>
        <v>0</v>
      </c>
      <c r="BJ200" s="13" t="s">
        <v>122</v>
      </c>
      <c r="BK200" s="152">
        <f>ROUND(I200*H200,2)</f>
        <v>0</v>
      </c>
      <c r="BL200" s="13" t="s">
        <v>121</v>
      </c>
      <c r="BM200" s="151" t="s">
        <v>341</v>
      </c>
    </row>
    <row r="201" spans="1:65" s="1" customFormat="1" ht="24" customHeight="1">
      <c r="A201" s="25"/>
      <c r="B201" s="139"/>
      <c r="C201" s="140" t="s">
        <v>342</v>
      </c>
      <c r="D201" s="140" t="s">
        <v>117</v>
      </c>
      <c r="E201" s="141" t="s">
        <v>343</v>
      </c>
      <c r="F201" s="142" t="s">
        <v>344</v>
      </c>
      <c r="G201" s="143" t="s">
        <v>125</v>
      </c>
      <c r="H201" s="144">
        <v>291.14</v>
      </c>
      <c r="I201" s="145">
        <v>0</v>
      </c>
      <c r="J201" s="145">
        <f>ROUND(I201*H201,2)</f>
        <v>0</v>
      </c>
      <c r="K201" s="146"/>
      <c r="L201" s="26"/>
      <c r="M201" s="147" t="s">
        <v>1</v>
      </c>
      <c r="N201" s="148" t="s">
        <v>35</v>
      </c>
      <c r="O201" s="149">
        <v>0</v>
      </c>
      <c r="P201" s="149">
        <f>O201*H201</f>
        <v>0</v>
      </c>
      <c r="Q201" s="149">
        <v>0</v>
      </c>
      <c r="R201" s="149">
        <f>Q201*H201</f>
        <v>0</v>
      </c>
      <c r="S201" s="149">
        <v>0</v>
      </c>
      <c r="T201" s="150">
        <f>S201*H201</f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51" t="s">
        <v>121</v>
      </c>
      <c r="AT201" s="151" t="s">
        <v>117</v>
      </c>
      <c r="AU201" s="151" t="s">
        <v>122</v>
      </c>
      <c r="AY201" s="13" t="s">
        <v>114</v>
      </c>
      <c r="BE201" s="152">
        <f>IF(N201="základná",J201,0)</f>
        <v>0</v>
      </c>
      <c r="BF201" s="152">
        <f>IF(N201="znížená",J201,0)</f>
        <v>0</v>
      </c>
      <c r="BG201" s="152">
        <f>IF(N201="zákl. prenesená",J201,0)</f>
        <v>0</v>
      </c>
      <c r="BH201" s="152">
        <f>IF(N201="zníž. prenesená",J201,0)</f>
        <v>0</v>
      </c>
      <c r="BI201" s="152">
        <f>IF(N201="nulová",J201,0)</f>
        <v>0</v>
      </c>
      <c r="BJ201" s="13" t="s">
        <v>122</v>
      </c>
      <c r="BK201" s="152">
        <f>ROUND(I201*H201,2)</f>
        <v>0</v>
      </c>
      <c r="BL201" s="13" t="s">
        <v>121</v>
      </c>
      <c r="BM201" s="151" t="s">
        <v>345</v>
      </c>
    </row>
    <row r="202" spans="1:65" s="1" customFormat="1" ht="24" customHeight="1">
      <c r="A202" s="25"/>
      <c r="B202" s="139"/>
      <c r="C202" s="140" t="s">
        <v>226</v>
      </c>
      <c r="D202" s="140" t="s">
        <v>117</v>
      </c>
      <c r="E202" s="141" t="s">
        <v>346</v>
      </c>
      <c r="F202" s="142" t="s">
        <v>347</v>
      </c>
      <c r="G202" s="143" t="s">
        <v>125</v>
      </c>
      <c r="H202" s="144">
        <v>291.14</v>
      </c>
      <c r="I202" s="145">
        <v>0</v>
      </c>
      <c r="J202" s="145">
        <f>ROUND(I202*H202,2)</f>
        <v>0</v>
      </c>
      <c r="K202" s="146"/>
      <c r="L202" s="26"/>
      <c r="M202" s="147" t="s">
        <v>1</v>
      </c>
      <c r="N202" s="148" t="s">
        <v>35</v>
      </c>
      <c r="O202" s="149">
        <v>0</v>
      </c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R202" s="151" t="s">
        <v>121</v>
      </c>
      <c r="AT202" s="151" t="s">
        <v>117</v>
      </c>
      <c r="AU202" s="151" t="s">
        <v>122</v>
      </c>
      <c r="AY202" s="13" t="s">
        <v>114</v>
      </c>
      <c r="BE202" s="152">
        <f>IF(N202="základná",J202,0)</f>
        <v>0</v>
      </c>
      <c r="BF202" s="152">
        <f>IF(N202="znížená",J202,0)</f>
        <v>0</v>
      </c>
      <c r="BG202" s="152">
        <f>IF(N202="zákl. prenesená",J202,0)</f>
        <v>0</v>
      </c>
      <c r="BH202" s="152">
        <f>IF(N202="zníž. prenesená",J202,0)</f>
        <v>0</v>
      </c>
      <c r="BI202" s="152">
        <f>IF(N202="nulová",J202,0)</f>
        <v>0</v>
      </c>
      <c r="BJ202" s="13" t="s">
        <v>122</v>
      </c>
      <c r="BK202" s="152">
        <f>ROUND(I202*H202,2)</f>
        <v>0</v>
      </c>
      <c r="BL202" s="13" t="s">
        <v>121</v>
      </c>
      <c r="BM202" s="151" t="s">
        <v>348</v>
      </c>
    </row>
    <row r="203" spans="1:65" s="1" customFormat="1" ht="24" customHeight="1">
      <c r="A203" s="25"/>
      <c r="B203" s="139"/>
      <c r="C203" s="140" t="s">
        <v>349</v>
      </c>
      <c r="D203" s="140" t="s">
        <v>117</v>
      </c>
      <c r="E203" s="141" t="s">
        <v>350</v>
      </c>
      <c r="F203" s="142" t="s">
        <v>351</v>
      </c>
      <c r="G203" s="143" t="s">
        <v>125</v>
      </c>
      <c r="H203" s="144">
        <v>125.3</v>
      </c>
      <c r="I203" s="145">
        <v>0</v>
      </c>
      <c r="J203" s="145">
        <f>ROUND(I203*H203,2)</f>
        <v>0</v>
      </c>
      <c r="K203" s="146"/>
      <c r="L203" s="26"/>
      <c r="M203" s="147" t="s">
        <v>1</v>
      </c>
      <c r="N203" s="148" t="s">
        <v>35</v>
      </c>
      <c r="O203" s="149">
        <v>0</v>
      </c>
      <c r="P203" s="149">
        <f>O203*H203</f>
        <v>0</v>
      </c>
      <c r="Q203" s="149">
        <v>0</v>
      </c>
      <c r="R203" s="149">
        <f>Q203*H203</f>
        <v>0</v>
      </c>
      <c r="S203" s="149">
        <v>0</v>
      </c>
      <c r="T203" s="150">
        <f>S203*H203</f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51" t="s">
        <v>121</v>
      </c>
      <c r="AT203" s="151" t="s">
        <v>117</v>
      </c>
      <c r="AU203" s="151" t="s">
        <v>122</v>
      </c>
      <c r="AY203" s="13" t="s">
        <v>114</v>
      </c>
      <c r="BE203" s="152">
        <f>IF(N203="základná",J203,0)</f>
        <v>0</v>
      </c>
      <c r="BF203" s="152">
        <f>IF(N203="znížená",J203,0)</f>
        <v>0</v>
      </c>
      <c r="BG203" s="152">
        <f>IF(N203="zákl. prenesená",J203,0)</f>
        <v>0</v>
      </c>
      <c r="BH203" s="152">
        <f>IF(N203="zníž. prenesená",J203,0)</f>
        <v>0</v>
      </c>
      <c r="BI203" s="152">
        <f>IF(N203="nulová",J203,0)</f>
        <v>0</v>
      </c>
      <c r="BJ203" s="13" t="s">
        <v>122</v>
      </c>
      <c r="BK203" s="152">
        <f>ROUND(I203*H203,2)</f>
        <v>0</v>
      </c>
      <c r="BL203" s="13" t="s">
        <v>121</v>
      </c>
      <c r="BM203" s="151" t="s">
        <v>352</v>
      </c>
    </row>
    <row r="204" spans="2:63" s="11" customFormat="1" ht="25.5" customHeight="1">
      <c r="B204" s="127"/>
      <c r="D204" s="128" t="s">
        <v>68</v>
      </c>
      <c r="E204" s="129" t="s">
        <v>154</v>
      </c>
      <c r="F204" s="129" t="s">
        <v>353</v>
      </c>
      <c r="J204" s="130">
        <f>BK204</f>
        <v>0</v>
      </c>
      <c r="L204" s="127"/>
      <c r="M204" s="131"/>
      <c r="N204" s="132"/>
      <c r="O204" s="132"/>
      <c r="P204" s="133">
        <f>P205</f>
        <v>13.95</v>
      </c>
      <c r="Q204" s="132"/>
      <c r="R204" s="133">
        <f>R205</f>
        <v>0.093</v>
      </c>
      <c r="S204" s="132"/>
      <c r="T204" s="134">
        <f>T205</f>
        <v>0</v>
      </c>
      <c r="AR204" s="128" t="s">
        <v>126</v>
      </c>
      <c r="AT204" s="135" t="s">
        <v>68</v>
      </c>
      <c r="AU204" s="135" t="s">
        <v>69</v>
      </c>
      <c r="AY204" s="128" t="s">
        <v>114</v>
      </c>
      <c r="BK204" s="136">
        <f>BK205</f>
        <v>0</v>
      </c>
    </row>
    <row r="205" spans="2:63" s="11" customFormat="1" ht="22.5" customHeight="1">
      <c r="B205" s="127"/>
      <c r="D205" s="128" t="s">
        <v>68</v>
      </c>
      <c r="E205" s="137" t="s">
        <v>354</v>
      </c>
      <c r="F205" s="137" t="s">
        <v>355</v>
      </c>
      <c r="J205" s="138">
        <f>BK205</f>
        <v>0</v>
      </c>
      <c r="L205" s="127"/>
      <c r="M205" s="131"/>
      <c r="N205" s="132"/>
      <c r="O205" s="132"/>
      <c r="P205" s="133">
        <f>SUM(P206:P208)</f>
        <v>13.95</v>
      </c>
      <c r="Q205" s="132"/>
      <c r="R205" s="133">
        <f>SUM(R206:R208)</f>
        <v>0.093</v>
      </c>
      <c r="S205" s="132"/>
      <c r="T205" s="134">
        <f>SUM(T206:T208)</f>
        <v>0</v>
      </c>
      <c r="AR205" s="128" t="s">
        <v>126</v>
      </c>
      <c r="AT205" s="135" t="s">
        <v>68</v>
      </c>
      <c r="AU205" s="135" t="s">
        <v>76</v>
      </c>
      <c r="AY205" s="128" t="s">
        <v>114</v>
      </c>
      <c r="BK205" s="136">
        <f>SUM(BK206:BK208)</f>
        <v>0</v>
      </c>
    </row>
    <row r="206" spans="1:65" s="1" customFormat="1" ht="16.5" customHeight="1">
      <c r="A206" s="25"/>
      <c r="B206" s="139"/>
      <c r="C206" s="140" t="s">
        <v>230</v>
      </c>
      <c r="D206" s="140" t="s">
        <v>117</v>
      </c>
      <c r="E206" s="141" t="s">
        <v>356</v>
      </c>
      <c r="F206" s="142" t="s">
        <v>357</v>
      </c>
      <c r="G206" s="143" t="s">
        <v>120</v>
      </c>
      <c r="H206" s="144">
        <v>15</v>
      </c>
      <c r="I206" s="145">
        <v>0</v>
      </c>
      <c r="J206" s="145">
        <f>ROUND(I206*H206,2)</f>
        <v>0</v>
      </c>
      <c r="K206" s="146"/>
      <c r="L206" s="26"/>
      <c r="M206" s="147" t="s">
        <v>1</v>
      </c>
      <c r="N206" s="148" t="s">
        <v>35</v>
      </c>
      <c r="O206" s="149">
        <v>0.63</v>
      </c>
      <c r="P206" s="149">
        <f>O206*H206</f>
        <v>9.45</v>
      </c>
      <c r="Q206" s="149">
        <v>0</v>
      </c>
      <c r="R206" s="149">
        <f>Q206*H206</f>
        <v>0</v>
      </c>
      <c r="S206" s="149">
        <v>0</v>
      </c>
      <c r="T206" s="150">
        <f>S206*H206</f>
        <v>0</v>
      </c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R206" s="151" t="s">
        <v>239</v>
      </c>
      <c r="AT206" s="151" t="s">
        <v>117</v>
      </c>
      <c r="AU206" s="151" t="s">
        <v>122</v>
      </c>
      <c r="AY206" s="13" t="s">
        <v>114</v>
      </c>
      <c r="BE206" s="152">
        <f>IF(N206="základná",J206,0)</f>
        <v>0</v>
      </c>
      <c r="BF206" s="152">
        <f>IF(N206="znížená",J206,0)</f>
        <v>0</v>
      </c>
      <c r="BG206" s="152">
        <f>IF(N206="zákl. prenesená",J206,0)</f>
        <v>0</v>
      </c>
      <c r="BH206" s="152">
        <f>IF(N206="zníž. prenesená",J206,0)</f>
        <v>0</v>
      </c>
      <c r="BI206" s="152">
        <f>IF(N206="nulová",J206,0)</f>
        <v>0</v>
      </c>
      <c r="BJ206" s="13" t="s">
        <v>122</v>
      </c>
      <c r="BK206" s="152">
        <f>ROUND(I206*H206,2)</f>
        <v>0</v>
      </c>
      <c r="BL206" s="13" t="s">
        <v>239</v>
      </c>
      <c r="BM206" s="151" t="s">
        <v>358</v>
      </c>
    </row>
    <row r="207" spans="1:65" s="1" customFormat="1" ht="21.75" customHeight="1">
      <c r="A207" s="25"/>
      <c r="B207" s="139"/>
      <c r="C207" s="140" t="s">
        <v>359</v>
      </c>
      <c r="D207" s="140" t="s">
        <v>117</v>
      </c>
      <c r="E207" s="141" t="s">
        <v>360</v>
      </c>
      <c r="F207" s="142" t="s">
        <v>361</v>
      </c>
      <c r="G207" s="143" t="s">
        <v>120</v>
      </c>
      <c r="H207" s="144">
        <v>15</v>
      </c>
      <c r="I207" s="145">
        <v>0</v>
      </c>
      <c r="J207" s="145">
        <f>ROUND(I207*H207,2)</f>
        <v>0</v>
      </c>
      <c r="K207" s="146"/>
      <c r="L207" s="26"/>
      <c r="M207" s="147" t="s">
        <v>1</v>
      </c>
      <c r="N207" s="148" t="s">
        <v>35</v>
      </c>
      <c r="O207" s="149">
        <v>0.3</v>
      </c>
      <c r="P207" s="149">
        <f>O207*H207</f>
        <v>4.5</v>
      </c>
      <c r="Q207" s="149">
        <v>0</v>
      </c>
      <c r="R207" s="149">
        <f>Q207*H207</f>
        <v>0</v>
      </c>
      <c r="S207" s="149">
        <v>0</v>
      </c>
      <c r="T207" s="150">
        <f>S207*H207</f>
        <v>0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51" t="s">
        <v>239</v>
      </c>
      <c r="AT207" s="151" t="s">
        <v>117</v>
      </c>
      <c r="AU207" s="151" t="s">
        <v>122</v>
      </c>
      <c r="AY207" s="13" t="s">
        <v>114</v>
      </c>
      <c r="BE207" s="152">
        <f>IF(N207="základná",J207,0)</f>
        <v>0</v>
      </c>
      <c r="BF207" s="152">
        <f>IF(N207="znížená",J207,0)</f>
        <v>0</v>
      </c>
      <c r="BG207" s="152">
        <f>IF(N207="zákl. prenesená",J207,0)</f>
        <v>0</v>
      </c>
      <c r="BH207" s="152">
        <f>IF(N207="zníž. prenesená",J207,0)</f>
        <v>0</v>
      </c>
      <c r="BI207" s="152">
        <f>IF(N207="nulová",J207,0)</f>
        <v>0</v>
      </c>
      <c r="BJ207" s="13" t="s">
        <v>122</v>
      </c>
      <c r="BK207" s="152">
        <f>ROUND(I207*H207,2)</f>
        <v>0</v>
      </c>
      <c r="BL207" s="13" t="s">
        <v>239</v>
      </c>
      <c r="BM207" s="151" t="s">
        <v>362</v>
      </c>
    </row>
    <row r="208" spans="1:65" s="1" customFormat="1" ht="33" customHeight="1">
      <c r="A208" s="25"/>
      <c r="B208" s="139"/>
      <c r="C208" s="153" t="s">
        <v>233</v>
      </c>
      <c r="D208" s="153" t="s">
        <v>154</v>
      </c>
      <c r="E208" s="154" t="s">
        <v>363</v>
      </c>
      <c r="F208" s="155" t="s">
        <v>364</v>
      </c>
      <c r="G208" s="156" t="s">
        <v>120</v>
      </c>
      <c r="H208" s="157">
        <v>15</v>
      </c>
      <c r="I208" s="158">
        <v>0</v>
      </c>
      <c r="J208" s="158">
        <f>ROUND(I208*H208,2)</f>
        <v>0</v>
      </c>
      <c r="K208" s="159"/>
      <c r="L208" s="160"/>
      <c r="M208" s="163" t="s">
        <v>1</v>
      </c>
      <c r="N208" s="164" t="s">
        <v>35</v>
      </c>
      <c r="O208" s="165">
        <v>0</v>
      </c>
      <c r="P208" s="165">
        <f>O208*H208</f>
        <v>0</v>
      </c>
      <c r="Q208" s="165">
        <v>0.0062</v>
      </c>
      <c r="R208" s="165">
        <f>Q208*H208</f>
        <v>0.093</v>
      </c>
      <c r="S208" s="165">
        <v>0</v>
      </c>
      <c r="T208" s="166">
        <f>S208*H208</f>
        <v>0</v>
      </c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R208" s="151" t="s">
        <v>365</v>
      </c>
      <c r="AT208" s="151" t="s">
        <v>154</v>
      </c>
      <c r="AU208" s="151" t="s">
        <v>122</v>
      </c>
      <c r="AY208" s="13" t="s">
        <v>114</v>
      </c>
      <c r="BE208" s="152">
        <f>IF(N208="základná",J208,0)</f>
        <v>0</v>
      </c>
      <c r="BF208" s="152">
        <f>IF(N208="znížená",J208,0)</f>
        <v>0</v>
      </c>
      <c r="BG208" s="152">
        <f>IF(N208="zákl. prenesená",J208,0)</f>
        <v>0</v>
      </c>
      <c r="BH208" s="152">
        <f>IF(N208="zníž. prenesená",J208,0)</f>
        <v>0</v>
      </c>
      <c r="BI208" s="152">
        <f>IF(N208="nulová",J208,0)</f>
        <v>0</v>
      </c>
      <c r="BJ208" s="13" t="s">
        <v>122</v>
      </c>
      <c r="BK208" s="152">
        <f>ROUND(I208*H208,2)</f>
        <v>0</v>
      </c>
      <c r="BL208" s="13" t="s">
        <v>365</v>
      </c>
      <c r="BM208" s="151" t="s">
        <v>366</v>
      </c>
    </row>
    <row r="209" spans="1:31" s="1" customFormat="1" ht="6.75" customHeight="1">
      <c r="A209" s="25"/>
      <c r="B209" s="43"/>
      <c r="C209" s="44"/>
      <c r="D209" s="44"/>
      <c r="E209" s="44"/>
      <c r="F209" s="44"/>
      <c r="G209" s="44"/>
      <c r="H209" s="44"/>
      <c r="I209" s="44"/>
      <c r="J209" s="44"/>
      <c r="K209" s="44"/>
      <c r="L209" s="26"/>
      <c r="M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</row>
  </sheetData>
  <sheetProtection/>
  <autoFilter ref="C130:K208"/>
  <mergeCells count="8">
    <mergeCell ref="E121:H121"/>
    <mergeCell ref="E123:H123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DANO-PC\Dano</dc:creator>
  <cp:keywords/>
  <dc:description/>
  <cp:lastModifiedBy>JUDr. Peter Vachan</cp:lastModifiedBy>
  <dcterms:created xsi:type="dcterms:W3CDTF">2023-06-19T08:34:46Z</dcterms:created>
  <dcterms:modified xsi:type="dcterms:W3CDTF">2023-07-27T12:53:37Z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