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0" activeTab="1"/>
  </bookViews>
  <sheets>
    <sheet name="Rekapitulácia stavby" sheetId="1" r:id="rId1"/>
    <sheet name="BP - Búracie práce" sheetId="2" r:id="rId2"/>
    <sheet name="NS - Nový stav" sheetId="3" r:id="rId3"/>
  </sheets>
  <definedNames>
    <definedName name="_xlnm._FilterDatabase" localSheetId="1" hidden="1">'BP - Búracie práce'!$C$123:$K$162</definedName>
    <definedName name="_xlnm._FilterDatabase" localSheetId="2" hidden="1">'NS - Nový stav'!$C$129:$K$201</definedName>
    <definedName name="_xlnm.Print_Titles" localSheetId="1">'BP - Búracie práce'!$123:$123</definedName>
    <definedName name="_xlnm.Print_Titles" localSheetId="2">'NS - Nový stav'!$129:$129</definedName>
    <definedName name="_xlnm.Print_Titles" localSheetId="0">'Rekapitulácia stavby'!$92:$92</definedName>
    <definedName name="_xlnm.Print_Area" localSheetId="1">'BP - Búracie práce'!$C$4:$J$76,'BP - Búracie práce'!$C$82:$J$105,'BP - Búracie práce'!$C$111:$K$162</definedName>
    <definedName name="_xlnm.Print_Area" localSheetId="2">'NS - Nový stav'!$C$4:$J$76,'NS - Nový stav'!$C$82:$J$111,'NS - Nový stav'!$C$117:$K$201</definedName>
    <definedName name="_xlnm.Print_Area" localSheetId="0">'Rekapitulácia stavby'!$D$4:$AO$76,'Rekapitulácia stavby'!$C$82:$AQ$97</definedName>
  </definedNames>
  <calcPr fullCalcOnLoad="1"/>
</workbook>
</file>

<file path=xl/sharedStrings.xml><?xml version="1.0" encoding="utf-8"?>
<sst xmlns="http://schemas.openxmlformats.org/spreadsheetml/2006/main" count="1737" uniqueCount="441">
  <si>
    <t>Export Komplet</t>
  </si>
  <si>
    <t/>
  </si>
  <si>
    <t>2.0</t>
  </si>
  <si>
    <t>False</t>
  </si>
  <si>
    <t>{8770b4cc-39c0-4d92-a647-f51b78881a5d}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</si>
  <si>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</si>
  <si>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</si>
  <si>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</si>
  <si>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</si>
  <si>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</si>
  <si>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</si>
  <si>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</si>
  <si>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</si>
  <si>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</si>
  <si>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</si>
  <si>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</si>
  <si>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</si>
  <si>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</si>
  <si>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</si>
  <si>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</si>
  <si>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</si>
  <si>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</si>
  <si>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</si>
  <si>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</si>
  <si>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</si>
  <si>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</si>
  <si>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</si>
  <si>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</si>
  <si>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</si>
  <si>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</si>
  <si>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</si>
  <si>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</si>
  <si>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</si>
  <si>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</si>
  <si>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</si>
  <si>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</si>
  <si>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</si>
  <si>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</si>
  <si>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</si>
  <si>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</si>
  <si>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</si>
  <si>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</si>
  <si>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</si>
  <si>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</si>
  <si>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</si>
  <si>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</si>
  <si>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</si>
  <si>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</si>
  <si>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</si>
  <si>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</si>
  <si>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</si>
  <si>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</si>
  <si>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</si>
  <si>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</si>
  <si>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</si>
  <si>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</si>
  <si>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</si>
  <si>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</si>
  <si>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</si>
  <si>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</si>
  <si>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</si>
  <si>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</si>
  <si>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</si>
  <si>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</si>
  <si>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</si>
  <si>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</si>
  <si>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</si>
  <si>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</si>
  <si>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</si>
  <si>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{00000000-0000-0000-0000-000000000000}</t>
  </si>
  <si>
    <t>/</t>
  </si>
  <si>
    <t>BP</t>
  </si>
  <si>
    <t>Búracie práce</t>
  </si>
  <si>
    <t>STA</t>
  </si>
  <si>
    <t>1</t>
  </si>
  <si>
    <t>{07fb809e-e5f1-423f-93a8-9957151afb9e}</t>
  </si>
  <si>
    <t>NS</t>
  </si>
  <si>
    <t>Nový stav</t>
  </si>
  <si>
    <t>{b784e512-ae55-45cb-b2ee-4c2639237c76}</t>
  </si>
  <si>
    <t>KRYCÍ LIST ROZPOČTU</t>
  </si>
  <si>
    <t>Objekt:</t>
  </si>
  <si>
    <t>BP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</si>
  <si>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</si>
  <si>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</si>
  <si>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</si>
  <si>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</si>
  <si>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</si>
  <si>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</si>
  <si>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</si>
  <si>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</si>
  <si>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</si>
  <si>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</si>
  <si>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</si>
  <si>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</si>
  <si>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</si>
  <si>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</si>
  <si>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</si>
  <si>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</si>
  <si>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</si>
  <si>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</si>
  <si>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</si>
  <si>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</si>
  <si>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</si>
  <si>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</si>
  <si>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</si>
  <si>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</si>
  <si>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</si>
  <si>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</si>
  <si>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</si>
  <si>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</si>
  <si>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</si>
  <si>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</si>
  <si>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</si>
  <si>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965081712</t>
  </si>
  <si>
    <t>Búranie dlažieb, bez podklad. lôžka z xylolit., alebo keramických dlaždíc hr. do 10 mm,  -0,02000t</t>
  </si>
  <si>
    <t>m2</t>
  </si>
  <si>
    <t>4</t>
  </si>
  <si>
    <t>2</t>
  </si>
  <si>
    <t>8</t>
  </si>
  <si>
    <t>967031132</t>
  </si>
  <si>
    <t>Prikresanie rovných ostení, bez odstupu, po hrubom vybúraní otvorov, v murive tehl. na maltu,  -0,05700t</t>
  </si>
  <si>
    <t>10</t>
  </si>
  <si>
    <t>3</t>
  </si>
  <si>
    <t>968061113</t>
  </si>
  <si>
    <t>Vyvesenie dreveného okenného krídla do suti plochy nad 1,5 m2, -0,01600t</t>
  </si>
  <si>
    <t>ks</t>
  </si>
  <si>
    <t>12</t>
  </si>
  <si>
    <t>968061125</t>
  </si>
  <si>
    <t>Vyvesenie dreveného dverného krídla do suti plochy do 2 m2, -0,02400t</t>
  </si>
  <si>
    <t>14</t>
  </si>
  <si>
    <t>5</t>
  </si>
  <si>
    <t>968062355</t>
  </si>
  <si>
    <t>Vybúranie drevených rámov okien dvojitých alebo zdvojených, plochy do 2 m2,  -0,06200t</t>
  </si>
  <si>
    <t>16</t>
  </si>
  <si>
    <t>6</t>
  </si>
  <si>
    <t>968072456</t>
  </si>
  <si>
    <t>Vybúranie kovových dverových zárubní plochy nad 2 m2,  -0,06300t</t>
  </si>
  <si>
    <t>18</t>
  </si>
  <si>
    <t>7</t>
  </si>
  <si>
    <t>968072875</t>
  </si>
  <si>
    <t>Vybúranie a vybratie mrežových ploch do 2 m2,  -0,00600t</t>
  </si>
  <si>
    <t>971033631</t>
  </si>
  <si>
    <t>Vybúranie otvorov v murive tehl. plochy do 4 m2 hr. do 150 mm,  -0,27000t</t>
  </si>
  <si>
    <t>22</t>
  </si>
  <si>
    <t>971033641</t>
  </si>
  <si>
    <t>Vybúranie otvorov v murive tehl. plochy do 4 m2 hr. do 300 mm,  -1,87500t</t>
  </si>
  <si>
    <t>m3</t>
  </si>
  <si>
    <t>24</t>
  </si>
  <si>
    <t>971033651</t>
  </si>
  <si>
    <t>Vybúranie otvorov v murive tehl. plochy do 4 m2 hr. do 600 mm,  -1,87500t</t>
  </si>
  <si>
    <t>26</t>
  </si>
  <si>
    <t>11</t>
  </si>
  <si>
    <t>978036191</t>
  </si>
  <si>
    <t>Otlčenie omietok šľachtených a pod., vonkajších brizolitových, v rozsahu do 100 %,  -0,05000t</t>
  </si>
  <si>
    <t>28</t>
  </si>
  <si>
    <t>978059531</t>
  </si>
  <si>
    <t>Odsekanie a odobratie obkladov stien z obkladačiek vnútorných vrátane podkladovej omietky nad 2 m2,  -0,06800t</t>
  </si>
  <si>
    <t>30</t>
  </si>
  <si>
    <t>13</t>
  </si>
  <si>
    <t>979081111</t>
  </si>
  <si>
    <t>Odvoz sutiny a vybúraných hmôt na skládku do 1 km</t>
  </si>
  <si>
    <t>t</t>
  </si>
  <si>
    <t>32</t>
  </si>
  <si>
    <t>979081121</t>
  </si>
  <si>
    <t>Odvoz sutiny a vybúraných hmôt na skládku za každý ďalší 1 km</t>
  </si>
  <si>
    <t>34</t>
  </si>
  <si>
    <t>15</t>
  </si>
  <si>
    <t>979087212</t>
  </si>
  <si>
    <t>Nakladanie na dopravné prostriedky pre vodorovnú dopravu sutiny</t>
  </si>
  <si>
    <t>36</t>
  </si>
  <si>
    <t>979089112</t>
  </si>
  <si>
    <t>Poplatok za skladovanie - drevo, sklo, plasty (17 02 ), ostatné</t>
  </si>
  <si>
    <t>38</t>
  </si>
  <si>
    <t>PSV</t>
  </si>
  <si>
    <t>Práce a dodávky PSV</t>
  </si>
  <si>
    <t>725</t>
  </si>
  <si>
    <t>Zdravotechnika - zariaďovacie predmety</t>
  </si>
  <si>
    <t>17</t>
  </si>
  <si>
    <t>725110815</t>
  </si>
  <si>
    <t>Demontáž záchoda splachovacieho s nádržou alebo s tlakovým splachovačom, na ďalšie použitie</t>
  </si>
  <si>
    <t>súb.</t>
  </si>
  <si>
    <t>54</t>
  </si>
  <si>
    <t>725210822</t>
  </si>
  <si>
    <t>Demontáž umývadiel alebo umývadielok bez výtokovej armatúry, na ďalšie použitie</t>
  </si>
  <si>
    <t>56</t>
  </si>
  <si>
    <t>19</t>
  </si>
  <si>
    <t>725310823</t>
  </si>
  <si>
    <t>Demontáž drezu jednodielneho bez výtokovej armatúry vstavanej v kuchynskej zostave,  -0,00920t</t>
  </si>
  <si>
    <t>58</t>
  </si>
  <si>
    <t>725820802</t>
  </si>
  <si>
    <t>Demontáž batérie stojankovej do 1 otvoru,  -0,00086t</t>
  </si>
  <si>
    <t>60</t>
  </si>
  <si>
    <t>21</t>
  </si>
  <si>
    <t>725860820</t>
  </si>
  <si>
    <t>Demontáž jednoduchej  zápachovej uzávierky pre zariaďovacie predmety, umývadlá, drezy, práčky  -0,00085t</t>
  </si>
  <si>
    <t>62</t>
  </si>
  <si>
    <t>763</t>
  </si>
  <si>
    <t>Konštrukcie - drevostavby</t>
  </si>
  <si>
    <t>763119522</t>
  </si>
  <si>
    <t>Demontáž sadrokartónovej priečky, jednoduchá nosná oceľová konštrukcia, dvojité opláštenie,  -0,05447t</t>
  </si>
  <si>
    <t>70</t>
  </si>
  <si>
    <t>23</t>
  </si>
  <si>
    <t>998763201</t>
  </si>
  <si>
    <t>Presun hmôt pre drevostavby v objektoch výšky do 12 m</t>
  </si>
  <si>
    <t>%</t>
  </si>
  <si>
    <t>72</t>
  </si>
  <si>
    <t>764</t>
  </si>
  <si>
    <t>Konštrukcie klampiarske</t>
  </si>
  <si>
    <t>764410850</t>
  </si>
  <si>
    <t>Demontáž oplechovania parapetov rš od 100 do 330 mm,  -0,00135t</t>
  </si>
  <si>
    <t>m</t>
  </si>
  <si>
    <t>74</t>
  </si>
  <si>
    <t>766</t>
  </si>
  <si>
    <t>Konštrukcie stolárske</t>
  </si>
  <si>
    <t>25</t>
  </si>
  <si>
    <t>766811801</t>
  </si>
  <si>
    <t>Demontáž kuchynskej linky drevenej, spodnej skrinky     -0,0130t</t>
  </si>
  <si>
    <t>84</t>
  </si>
  <si>
    <t>766811802</t>
  </si>
  <si>
    <t>Demontáž kuchynskej linky drevenej, hornej skrinky       -0,01000t</t>
  </si>
  <si>
    <t>86</t>
  </si>
  <si>
    <t>27</t>
  </si>
  <si>
    <t>766811803</t>
  </si>
  <si>
    <t>Demontáž kuchynskej linky drevenej, pracovnej dosky     -0,02100t</t>
  </si>
  <si>
    <t>88</t>
  </si>
  <si>
    <t>998766201</t>
  </si>
  <si>
    <t>Presun hmot pre konštrukcie stolárske v objektoch výšky do 6 m</t>
  </si>
  <si>
    <t>90</t>
  </si>
  <si>
    <t>776</t>
  </si>
  <si>
    <t>Podlahy povlakové</t>
  </si>
  <si>
    <t>29</t>
  </si>
  <si>
    <t>776511810</t>
  </si>
  <si>
    <t>Odstránenie povlakových podláh z nášľapnej plochy lepených bez podložky,  -0,00100t</t>
  </si>
  <si>
    <t>92</t>
  </si>
  <si>
    <t>998776201</t>
  </si>
  <si>
    <t>Presun hmôt pre podlahy povlakové v objektoch výšky do 6 m</t>
  </si>
  <si>
    <t>94</t>
  </si>
  <si>
    <t>NS - Nový stav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</si>
  <si>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</si>
  <si>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</si>
  <si>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</si>
  <si>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</si>
  <si>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</si>
  <si>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</si>
  <si>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</si>
  <si>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</si>
  <si>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Zvislé a kompletné konštrukcie</t>
  </si>
  <si>
    <t>311273119</t>
  </si>
  <si>
    <t>Murivo nosné (m3) z tvárnic YTONG Standard hr. 375 mm P2-400 PDK, na MVC a maltu YTONG (375x249x599)</t>
  </si>
  <si>
    <t>342272104</t>
  </si>
  <si>
    <t>Priečky z tvárnic YTONG hr. 150 mm P2-500 hladkých, na MVC a maltu YTONG (150x249x599)</t>
  </si>
  <si>
    <t>Úpravy povrchov, podlahy, osadenie</t>
  </si>
  <si>
    <t>612421121</t>
  </si>
  <si>
    <t>Oprava vnútorných vápenných omietok stien, opravovaná plocha do 5 %,hladká</t>
  </si>
  <si>
    <t>46</t>
  </si>
  <si>
    <t>612465120</t>
  </si>
  <si>
    <t>Príprava vnútorného podkladu stien, základný náter</t>
  </si>
  <si>
    <t>48</t>
  </si>
  <si>
    <t>612465121</t>
  </si>
  <si>
    <t>Vnútorná omietka stien, sadrová, strojné nanášanie, hr. 10 mm</t>
  </si>
  <si>
    <t>50</t>
  </si>
  <si>
    <t>642942111</t>
  </si>
  <si>
    <t>Osadenie oceľovej dverovej zárubne alebo rámu, plochy otvoru do 2,5 m2</t>
  </si>
  <si>
    <t>64</t>
  </si>
  <si>
    <t>M</t>
  </si>
  <si>
    <t>553310008300</t>
  </si>
  <si>
    <t>Zárubňa oceľová CgU šxvxhr 600x1970x160 mm L, farba ŠEDA</t>
  </si>
  <si>
    <t>66</t>
  </si>
  <si>
    <t>553310008400</t>
  </si>
  <si>
    <t>Zárubňa oceľová CgU šxvxhr 600x1970x160 mm P, farba ŠEDA</t>
  </si>
  <si>
    <t>68</t>
  </si>
  <si>
    <t>553310008900</t>
  </si>
  <si>
    <t>Zárubňa oceľová CgU šxvxhr 900x1970x160 mm L, farba ŠEDA</t>
  </si>
  <si>
    <t>648991113</t>
  </si>
  <si>
    <t>Osadenie parapetných dosiek z plastických a poloplast., hmôt, š. nad 200 mm</t>
  </si>
  <si>
    <t>611550001500</t>
  </si>
  <si>
    <t>Parapetná doska vlhkovzdorná DTD, šírka 300 mm, vrchná vrstva CPL laminát, biele</t>
  </si>
  <si>
    <t>611550001700</t>
  </si>
  <si>
    <t>Plastové krytky k vnútorným parapetom Standard, pár, vo farbe biela</t>
  </si>
  <si>
    <t>pár</t>
  </si>
  <si>
    <t>76</t>
  </si>
  <si>
    <t>941955002</t>
  </si>
  <si>
    <t>Lešenie ľahké pracovné pomocné s výškou lešeňovej podlahy nad 1,20 do 1,90 m</t>
  </si>
  <si>
    <t>952901111</t>
  </si>
  <si>
    <t>Vyčistenie budov pri výške podlaží do 4 m</t>
  </si>
  <si>
    <t>99</t>
  </si>
  <si>
    <t>Presun hmôt HSV</t>
  </si>
  <si>
    <t>998011001</t>
  </si>
  <si>
    <t>Presun hmôt pre budovy  (801, 803, 812), zvislá konštr. z tehál, tvárnic, z kovu výšky do 6 m</t>
  </si>
  <si>
    <t>711</t>
  </si>
  <si>
    <t>Izolácie proti vode a vlhkosti</t>
  </si>
  <si>
    <t>711211501</t>
  </si>
  <si>
    <t>Jednozlož. hydroizolačná hmota, kúpeľňová hydroizolácia dvojnásobná, vodorová</t>
  </si>
  <si>
    <t>711212501</t>
  </si>
  <si>
    <t>Jednozlož. hydroizolačná hmota, kúpeľňová hydroizolácia dvojnásobná, zvislá</t>
  </si>
  <si>
    <t>96</t>
  </si>
  <si>
    <t>998711201</t>
  </si>
  <si>
    <t>Presun hmôt pre izoláciu proti vode v objektoch výšky do 6 m</t>
  </si>
  <si>
    <t>98</t>
  </si>
  <si>
    <t>725119307</t>
  </si>
  <si>
    <t>Montáž záchodovej misy keramickej kombinovanej s odpadom</t>
  </si>
  <si>
    <t>124</t>
  </si>
  <si>
    <t>642340000100</t>
  </si>
  <si>
    <t>Kombinované WC keramické, rozmer 360x680x400 mm, odpad, hlboké splachovanie</t>
  </si>
  <si>
    <t>126</t>
  </si>
  <si>
    <t>642370003860</t>
  </si>
  <si>
    <t>Záchodová doska termoplastová s poklopom, plastové príchytky, dĺžková nastaviteľnosť</t>
  </si>
  <si>
    <t>128</t>
  </si>
  <si>
    <t>725219401</t>
  </si>
  <si>
    <t>Montáž umývadla keramického na skrutky do muriva, bez výtokovej armatúry</t>
  </si>
  <si>
    <t>130</t>
  </si>
  <si>
    <t>642110002300</t>
  </si>
  <si>
    <t>Umývadlo keramické štandard, biele</t>
  </si>
  <si>
    <t>132</t>
  </si>
  <si>
    <t>725190000</t>
  </si>
  <si>
    <t>Deliace steny laminatové sociálných zariadení s jednokrídlovými dverami v. 2,1m</t>
  </si>
  <si>
    <t>134</t>
  </si>
  <si>
    <t>725319113</t>
  </si>
  <si>
    <t>Montáž kuchynských drezov jednoduchých, hranatých, s rozmerom do 800x600 mm, bez výtokových armatúr</t>
  </si>
  <si>
    <t>136</t>
  </si>
  <si>
    <t>552310002500</t>
  </si>
  <si>
    <t>Kuchynský drez nerezový, 800x600 mm, hĺbka 155 mm, bez sifónu</t>
  </si>
  <si>
    <t>138</t>
  </si>
  <si>
    <t>551620009000</t>
  </si>
  <si>
    <t>Zápachová uzávierka drezová a umyvadlová s výškovou nastaviteľnou rúrkou a pripojovacím závitom a rozetou, odtok ležatý, PP</t>
  </si>
  <si>
    <t>140</t>
  </si>
  <si>
    <t>725829201</t>
  </si>
  <si>
    <t>Montáž batérie umývadlovej a drezovej nástennej pákovej alebo klasickej s mechanickým ovládaním</t>
  </si>
  <si>
    <t>142</t>
  </si>
  <si>
    <t>551450000600</t>
  </si>
  <si>
    <t>Batéria drezová stojanková páková s otočným výtokovým ramienkom, chróm</t>
  </si>
  <si>
    <t>144</t>
  </si>
  <si>
    <t>551450003900</t>
  </si>
  <si>
    <t>Batéria umývadlová stojanková páková bez zátky, chróm</t>
  </si>
  <si>
    <t>146</t>
  </si>
  <si>
    <t>31</t>
  </si>
  <si>
    <t>998725201</t>
  </si>
  <si>
    <t>Presun hmôt pre zariaďovacie predmety v objektoch výšky do 6 m</t>
  </si>
  <si>
    <t>148</t>
  </si>
  <si>
    <t>763138220</t>
  </si>
  <si>
    <t>Podhľad SDK RB 12.5 mm závesný, dvojúrovňová oceľová podkonštrukcia CD</t>
  </si>
  <si>
    <t>150</t>
  </si>
  <si>
    <t>33</t>
  </si>
  <si>
    <t>763138222</t>
  </si>
  <si>
    <t>Podhľad SDK RBI 12.5 mm závesný, dvojúrovňová oceľová podkonštrukcia CD</t>
  </si>
  <si>
    <t>152</t>
  </si>
  <si>
    <t>154</t>
  </si>
  <si>
    <t>35</t>
  </si>
  <si>
    <t>591510000100r1</t>
  </si>
  <si>
    <t>Vnútorná vodoinštalácia</t>
  </si>
  <si>
    <t>pol.</t>
  </si>
  <si>
    <t>176</t>
  </si>
  <si>
    <t>766621081</t>
  </si>
  <si>
    <t>Montáž okna plastového na PUR penu</t>
  </si>
  <si>
    <t>178</t>
  </si>
  <si>
    <t>37</t>
  </si>
  <si>
    <t>611410002900</t>
  </si>
  <si>
    <t>Plastové okno jednokrídlové OS, vxš 1300x1500 mm, izolačné trojsklo, 6 komorový profil, FARBA BIELA, Uw ≤ 1,0 W/ (m2.K)</t>
  </si>
  <si>
    <t>180</t>
  </si>
  <si>
    <t>611410001800</t>
  </si>
  <si>
    <t>Plastové okno jednokrídlové OS, OS, vxš 900x825 mm, izolačné trojsklo, 6 komorový profil, FARBA BIELA, Uw ≤ 1,0 W/ (m2.K)</t>
  </si>
  <si>
    <t>182</t>
  </si>
  <si>
    <t>39</t>
  </si>
  <si>
    <t>766641161</t>
  </si>
  <si>
    <t>Montáž dverí plastových, vchodových, 1 m obvodu dverí</t>
  </si>
  <si>
    <t>184</t>
  </si>
  <si>
    <t>40</t>
  </si>
  <si>
    <t>611420000100r</t>
  </si>
  <si>
    <t>Dvere plastové otvárave, vxš 1970x900 mm, bez presklenia, FARBA BIELA</t>
  </si>
  <si>
    <t>186</t>
  </si>
  <si>
    <t>41</t>
  </si>
  <si>
    <t>766662112</t>
  </si>
  <si>
    <t>Montáž dverového krídla otočného jednokrídlového poldrážkového, do existujúcej zárubne, vrátane kovania</t>
  </si>
  <si>
    <t>188</t>
  </si>
  <si>
    <t>42</t>
  </si>
  <si>
    <t>549150000600</t>
  </si>
  <si>
    <t>Kľučka dverová 2x, 2x rozeta BB, FAB, nehrdzavejúca oceľ, povrch nerez brúsený</t>
  </si>
  <si>
    <t>190</t>
  </si>
  <si>
    <t>43</t>
  </si>
  <si>
    <t>611610000400</t>
  </si>
  <si>
    <t>Dvere vnútorné jednokrídlové, šírka 600-900 mm, výplň papierová voština, povrch fólia M10, plné, farba ŠEDÁ</t>
  </si>
  <si>
    <t>192</t>
  </si>
  <si>
    <t>44</t>
  </si>
  <si>
    <t>766811002r</t>
  </si>
  <si>
    <t>D+M kuchynskej linky drevenej, korpus spodnej skrinky, na nožičkách, šírky nad 400  do 800 mm</t>
  </si>
  <si>
    <t>kpl</t>
  </si>
  <si>
    <t>194</t>
  </si>
  <si>
    <t>45</t>
  </si>
  <si>
    <t>196</t>
  </si>
  <si>
    <t>771</t>
  </si>
  <si>
    <t>Podlahy z dlaždíc</t>
  </si>
  <si>
    <t>771411004</t>
  </si>
  <si>
    <t>Montáž soklíkov z obkladačiek do malty veľ. 300 x 80 mm</t>
  </si>
  <si>
    <t>208</t>
  </si>
  <si>
    <t>47</t>
  </si>
  <si>
    <t>597640005300</t>
  </si>
  <si>
    <t>Sokel keramický 298x80x8 mm</t>
  </si>
  <si>
    <t>210</t>
  </si>
  <si>
    <t>771571112</t>
  </si>
  <si>
    <t>Montáž podláh z dlaždíc keramických do malty veľ. 300 x 300 mm</t>
  </si>
  <si>
    <t>212</t>
  </si>
  <si>
    <t>49</t>
  </si>
  <si>
    <t>597740001100</t>
  </si>
  <si>
    <t>Dlaždice keramické lxv 300x300x8 mm</t>
  </si>
  <si>
    <t>214</t>
  </si>
  <si>
    <t>998771201</t>
  </si>
  <si>
    <t>Presun hmôt pre podlahy z dlaždíc v objektoch výšky do 6m</t>
  </si>
  <si>
    <t>216</t>
  </si>
  <si>
    <t>781</t>
  </si>
  <si>
    <t>Obklady</t>
  </si>
  <si>
    <t>51</t>
  </si>
  <si>
    <t>597640000400</t>
  </si>
  <si>
    <t>Obkladačky keramické glazované jednofarebné hladké lxv 200x200x14 mm</t>
  </si>
  <si>
    <t>218</t>
  </si>
  <si>
    <t>52</t>
  </si>
  <si>
    <t>781445018</t>
  </si>
  <si>
    <t>Montáž obkladov vnútor. stien z obkladačiek kladených do tmelu veľ. 200x200 mm</t>
  </si>
  <si>
    <t>220</t>
  </si>
  <si>
    <t>53</t>
  </si>
  <si>
    <t>998781201</t>
  </si>
  <si>
    <t>Presun hmôt pre obklady keramické v objektoch výšky do 6 m</t>
  </si>
  <si>
    <t>222</t>
  </si>
  <si>
    <t>783</t>
  </si>
  <si>
    <t>Nátery</t>
  </si>
  <si>
    <t>783225100</t>
  </si>
  <si>
    <t>Nátery kov.stav.doplnk.konštr. syntetické na vzduchu schnúce dvojnás. 1x s emailov. - 105µm</t>
  </si>
  <si>
    <t>224</t>
  </si>
  <si>
    <t>784</t>
  </si>
  <si>
    <t>Maľby</t>
  </si>
  <si>
    <t>55</t>
  </si>
  <si>
    <t>784410100</t>
  </si>
  <si>
    <t>Penetrovanie jednonásobné jemnozrnných podkladov výšky do 3,80 m</t>
  </si>
  <si>
    <t>226</t>
  </si>
  <si>
    <t>784430010</t>
  </si>
  <si>
    <t>Maľby akrylátové základné dvojnásobné, ručne nanášané na jemnozrnný podklad výšky do 3,80 m</t>
  </si>
  <si>
    <t>228</t>
  </si>
  <si>
    <t>57</t>
  </si>
  <si>
    <t>784430050</t>
  </si>
  <si>
    <t>Maľby akrylátové tónované dvojnásobné, ručne nanášané s bielym stropom na jemnozrnný podklad výšky do 3,80 m</t>
  </si>
  <si>
    <t>230</t>
  </si>
  <si>
    <t>Stavebné úpravy a udržiavacie práce hasičskej stanice DHZ v obci Podhorie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</si>
</sst>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%"/>
    <numFmt numFmtId="167" formatCode="dd\.mm\.yyyy"/>
    <numFmt numFmtId="168" formatCode="#,##0.00000"/>
    <numFmt numFmtId="169" formatCode="#,##0.000"/>
  </numFmts>
  <fonts count="88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67" fillId="0" borderId="0" xfId="0" applyFont="1" applyAlignment="1">
      <alignment horizontal="right" vertical="center"/>
    </xf>
    <xf numFmtId="0" fontId="67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3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7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76" fillId="0" borderId="26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168" fontId="76" fillId="0" borderId="0" xfId="0" applyNumberFormat="1" applyFont="1" applyBorder="1" applyAlignment="1">
      <alignment vertical="center"/>
    </xf>
    <xf numFmtId="4" fontId="76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7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0" fillId="0" borderId="26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168" fontId="80" fillId="0" borderId="0" xfId="0" applyNumberFormat="1" applyFont="1" applyBorder="1" applyAlignment="1">
      <alignment vertical="center"/>
    </xf>
    <xf numFmtId="4" fontId="8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80" fillId="0" borderId="27" xfId="0" applyNumberFormat="1" applyFont="1" applyBorder="1" applyAlignment="1">
      <alignment vertical="center"/>
    </xf>
    <xf numFmtId="4" fontId="80" fillId="0" borderId="28" xfId="0" applyNumberFormat="1" applyFont="1" applyBorder="1" applyAlignment="1">
      <alignment vertical="center"/>
    </xf>
    <xf numFmtId="168" fontId="80" fillId="0" borderId="28" xfId="0" applyNumberFormat="1" applyFont="1" applyBorder="1" applyAlignment="1">
      <alignment vertical="center"/>
    </xf>
    <xf numFmtId="4" fontId="80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4" fontId="67" fillId="0" borderId="0" xfId="0" applyNumberFormat="1" applyFont="1" applyAlignment="1">
      <alignment vertical="center"/>
    </xf>
    <xf numFmtId="166" fontId="67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68" fillId="0" borderId="12" xfId="0" applyFont="1" applyBorder="1" applyAlignment="1">
      <alignment vertical="center"/>
    </xf>
    <xf numFmtId="0" fontId="68" fillId="0" borderId="28" xfId="0" applyFont="1" applyBorder="1" applyAlignment="1">
      <alignment horizontal="left" vertical="center"/>
    </xf>
    <xf numFmtId="0" fontId="68" fillId="0" borderId="28" xfId="0" applyFont="1" applyBorder="1" applyAlignment="1">
      <alignment vertical="center"/>
    </xf>
    <xf numFmtId="4" fontId="68" fillId="0" borderId="28" xfId="0" applyNumberFormat="1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28" xfId="0" applyFont="1" applyBorder="1" applyAlignment="1">
      <alignment horizontal="left" vertical="center"/>
    </xf>
    <xf numFmtId="0" fontId="69" fillId="0" borderId="28" xfId="0" applyFont="1" applyBorder="1" applyAlignment="1">
      <alignment vertical="center"/>
    </xf>
    <xf numFmtId="4" fontId="69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5" fillId="0" borderId="0" xfId="0" applyNumberFormat="1" applyFont="1" applyAlignment="1">
      <alignment/>
    </xf>
    <xf numFmtId="168" fontId="84" fillId="0" borderId="19" xfId="0" applyNumberFormat="1" applyFont="1" applyBorder="1" applyAlignment="1">
      <alignment/>
    </xf>
    <xf numFmtId="168" fontId="84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0" fillId="0" borderId="12" xfId="0" applyFont="1" applyBorder="1" applyAlignment="1">
      <alignment/>
    </xf>
    <xf numFmtId="0" fontId="70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4" fontId="68" fillId="0" borderId="0" xfId="0" applyNumberFormat="1" applyFont="1" applyAlignment="1">
      <alignment/>
    </xf>
    <xf numFmtId="0" fontId="70" fillId="0" borderId="26" xfId="0" applyFont="1" applyBorder="1" applyAlignment="1">
      <alignment/>
    </xf>
    <xf numFmtId="0" fontId="70" fillId="0" borderId="0" xfId="0" applyFont="1" applyBorder="1" applyAlignment="1">
      <alignment/>
    </xf>
    <xf numFmtId="168" fontId="70" fillId="0" borderId="0" xfId="0" applyNumberFormat="1" applyFont="1" applyBorder="1" applyAlignment="1">
      <alignment/>
    </xf>
    <xf numFmtId="168" fontId="70" fillId="0" borderId="21" xfId="0" applyNumberFormat="1" applyFont="1" applyBorder="1" applyAlignment="1">
      <alignment/>
    </xf>
    <xf numFmtId="0" fontId="70" fillId="0" borderId="0" xfId="0" applyFont="1" applyAlignment="1">
      <alignment horizontal="center"/>
    </xf>
    <xf numFmtId="4" fontId="70" fillId="0" borderId="0" xfId="0" applyNumberFormat="1" applyFont="1" applyAlignment="1">
      <alignment vertical="center"/>
    </xf>
    <xf numFmtId="0" fontId="69" fillId="0" borderId="0" xfId="0" applyFont="1" applyAlignment="1">
      <alignment horizontal="left"/>
    </xf>
    <xf numFmtId="4" fontId="69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74" fillId="0" borderId="26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Border="1" applyAlignment="1">
      <alignment vertical="center"/>
    </xf>
    <xf numFmtId="168" fontId="74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4" fillId="0" borderId="27" xfId="0" applyFont="1" applyBorder="1" applyAlignment="1">
      <alignment horizontal="left" vertical="center"/>
    </xf>
    <xf numFmtId="0" fontId="74" fillId="0" borderId="28" xfId="0" applyFont="1" applyBorder="1" applyAlignment="1">
      <alignment horizontal="center" vertical="center"/>
    </xf>
    <xf numFmtId="168" fontId="74" fillId="0" borderId="28" xfId="0" applyNumberFormat="1" applyFont="1" applyBorder="1" applyAlignment="1">
      <alignment vertical="center"/>
    </xf>
    <xf numFmtId="168" fontId="74" fillId="0" borderId="29" xfId="0" applyNumberFormat="1" applyFont="1" applyBorder="1" applyAlignment="1">
      <alignment vertical="center"/>
    </xf>
    <xf numFmtId="0" fontId="85" fillId="0" borderId="31" xfId="0" applyFont="1" applyBorder="1" applyAlignment="1" applyProtection="1">
      <alignment horizontal="center" vertical="center"/>
      <protection locked="0"/>
    </xf>
    <xf numFmtId="49" fontId="85" fillId="0" borderId="31" xfId="0" applyNumberFormat="1" applyFont="1" applyBorder="1" applyAlignment="1" applyProtection="1">
      <alignment horizontal="left" vertical="center" wrapText="1"/>
      <protection locked="0"/>
    </xf>
    <xf numFmtId="0" fontId="85" fillId="0" borderId="31" xfId="0" applyFont="1" applyBorder="1" applyAlignment="1" applyProtection="1">
      <alignment horizontal="left" vertical="center" wrapText="1"/>
      <protection locked="0"/>
    </xf>
    <xf numFmtId="0" fontId="85" fillId="0" borderId="31" xfId="0" applyFont="1" applyBorder="1" applyAlignment="1" applyProtection="1">
      <alignment horizontal="center" vertical="center" wrapText="1"/>
      <protection locked="0"/>
    </xf>
    <xf numFmtId="169" fontId="85" fillId="0" borderId="31" xfId="0" applyNumberFormat="1" applyFont="1" applyBorder="1" applyAlignment="1" applyProtection="1">
      <alignment vertical="center"/>
      <protection locked="0"/>
    </xf>
    <xf numFmtId="4" fontId="85" fillId="0" borderId="31" xfId="0" applyNumberFormat="1" applyFont="1" applyBorder="1" applyAlignment="1" applyProtection="1">
      <alignment vertical="center"/>
      <protection locked="0"/>
    </xf>
    <xf numFmtId="0" fontId="86" fillId="0" borderId="31" xfId="0" applyFont="1" applyBorder="1" applyAlignment="1" applyProtection="1">
      <alignment vertical="center"/>
      <protection locked="0"/>
    </xf>
    <xf numFmtId="0" fontId="86" fillId="0" borderId="12" xfId="0" applyFont="1" applyBorder="1" applyAlignment="1">
      <alignment vertical="center"/>
    </xf>
    <xf numFmtId="0" fontId="85" fillId="0" borderId="26" xfId="0" applyFont="1" applyBorder="1" applyAlignment="1">
      <alignment horizontal="left" vertical="center"/>
    </xf>
    <xf numFmtId="0" fontId="85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166" fontId="67" fillId="0" borderId="0" xfId="0" applyNumberFormat="1" applyFont="1" applyAlignment="1">
      <alignment horizontal="left" vertical="center"/>
    </xf>
    <xf numFmtId="0" fontId="6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left" vertical="center"/>
    </xf>
    <xf numFmtId="0" fontId="72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4" fontId="75" fillId="0" borderId="0" xfId="0" applyNumberFormat="1" applyFont="1" applyAlignment="1">
      <alignment horizontal="right" vertical="center"/>
    </xf>
    <xf numFmtId="4" fontId="75" fillId="0" borderId="0" xfId="0" applyNumberFormat="1" applyFont="1" applyAlignment="1">
      <alignment vertical="center"/>
    </xf>
    <xf numFmtId="0" fontId="8" fillId="34" borderId="16" xfId="0" applyFont="1" applyFill="1" applyBorder="1" applyAlignment="1">
      <alignment horizontal="right" vertical="center"/>
    </xf>
    <xf numFmtId="0" fontId="76" fillId="0" borderId="25" xfId="0" applyFont="1" applyBorder="1" applyAlignment="1">
      <alignment horizontal="center" vertical="center"/>
    </xf>
    <xf numFmtId="0" fontId="76" fillId="0" borderId="19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zoomScalePageLayoutView="0" workbookViewId="0" topLeftCell="A118">
      <selection activeCell="AG20" sqref="AG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75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2:71" ht="24.7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2:71" ht="12" customHeight="1">
      <c r="B5" s="16"/>
      <c r="D5" s="19" t="s">
        <v>11</v>
      </c>
      <c r="K5" s="186" t="s">
        <v>12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6"/>
      <c r="BS5" s="13" t="s">
        <v>6</v>
      </c>
    </row>
    <row r="6" spans="2:71" ht="36.75" customHeight="1">
      <c r="B6" s="16"/>
      <c r="D6" s="21" t="s">
        <v>13</v>
      </c>
      <c r="K6" s="187" t="s">
        <v>440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6"/>
      <c r="BS6" s="13" t="s">
        <v>6</v>
      </c>
    </row>
    <row r="7" spans="2:7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16</v>
      </c>
      <c r="K8" s="20" t="s">
        <v>17</v>
      </c>
      <c r="AK8" s="22" t="s">
        <v>18</v>
      </c>
      <c r="AN8" s="20"/>
      <c r="AR8" s="16"/>
      <c r="BS8" s="13" t="s">
        <v>6</v>
      </c>
    </row>
    <row r="9" spans="2:71" ht="14.25" customHeight="1">
      <c r="B9" s="16"/>
      <c r="AR9" s="16"/>
      <c r="BS9" s="13" t="s">
        <v>6</v>
      </c>
    </row>
    <row r="10" spans="2:71" ht="12" customHeight="1">
      <c r="B10" s="16"/>
      <c r="D10" s="22" t="s">
        <v>19</v>
      </c>
      <c r="AK10" s="22" t="s">
        <v>20</v>
      </c>
      <c r="AN10" s="20" t="s">
        <v>1</v>
      </c>
      <c r="AR10" s="16"/>
      <c r="BS10" s="13" t="s">
        <v>6</v>
      </c>
    </row>
    <row r="11" spans="2:71" ht="18" customHeight="1">
      <c r="B11" s="16"/>
      <c r="E11" s="20" t="s">
        <v>17</v>
      </c>
      <c r="AK11" s="22" t="s">
        <v>21</v>
      </c>
      <c r="AN11" s="20" t="s">
        <v>1</v>
      </c>
      <c r="AR11" s="16"/>
      <c r="BS11" s="13" t="s">
        <v>6</v>
      </c>
    </row>
    <row r="12" spans="2:71" ht="6.75" customHeight="1">
      <c r="B12" s="16"/>
      <c r="AR12" s="16"/>
      <c r="BS12" s="13" t="s">
        <v>6</v>
      </c>
    </row>
    <row r="13" spans="2:71" ht="12" customHeight="1">
      <c r="B13" s="16"/>
      <c r="D13" s="22" t="s">
        <v>22</v>
      </c>
      <c r="AK13" s="22" t="s">
        <v>20</v>
      </c>
      <c r="AN13" s="20" t="s">
        <v>1</v>
      </c>
      <c r="AR13" s="16"/>
      <c r="BS13" s="13" t="s">
        <v>6</v>
      </c>
    </row>
    <row r="14" spans="2:71" ht="12">
      <c r="B14" s="16"/>
      <c r="E14" s="20" t="s">
        <v>17</v>
      </c>
      <c r="AK14" s="22" t="s">
        <v>21</v>
      </c>
      <c r="AN14" s="20" t="s">
        <v>1</v>
      </c>
      <c r="AR14" s="16"/>
      <c r="BS14" s="13" t="s">
        <v>6</v>
      </c>
    </row>
    <row r="15" spans="2:71" ht="6.75" customHeight="1">
      <c r="B15" s="16"/>
      <c r="AR15" s="16"/>
      <c r="BS15" s="13" t="s">
        <v>3</v>
      </c>
    </row>
    <row r="16" spans="2:71" ht="12" customHeight="1">
      <c r="B16" s="16"/>
      <c r="D16" s="22" t="s">
        <v>23</v>
      </c>
      <c r="AK16" s="22" t="s">
        <v>20</v>
      </c>
      <c r="AN16" s="20" t="s">
        <v>1</v>
      </c>
      <c r="AR16" s="16"/>
      <c r="BS16" s="13" t="s">
        <v>3</v>
      </c>
    </row>
    <row r="17" spans="2:71" ht="18" customHeight="1">
      <c r="B17" s="16"/>
      <c r="E17" s="20" t="s">
        <v>17</v>
      </c>
      <c r="AK17" s="22" t="s">
        <v>21</v>
      </c>
      <c r="AN17" s="20" t="s">
        <v>1</v>
      </c>
      <c r="AR17" s="16"/>
      <c r="BS17" s="13" t="s">
        <v>24</v>
      </c>
    </row>
    <row r="18" spans="2:71" ht="6.75" customHeight="1">
      <c r="B18" s="16"/>
      <c r="AR18" s="16"/>
      <c r="BS18" s="13" t="s">
        <v>6</v>
      </c>
    </row>
    <row r="19" spans="2:71" ht="12" customHeight="1">
      <c r="B19" s="16"/>
      <c r="D19" s="22" t="s">
        <v>25</v>
      </c>
      <c r="AK19" s="22" t="s">
        <v>20</v>
      </c>
      <c r="AN19" s="20" t="s">
        <v>1</v>
      </c>
      <c r="AR19" s="16"/>
      <c r="BS19" s="13" t="s">
        <v>6</v>
      </c>
    </row>
    <row r="20" spans="2:71" ht="18" customHeight="1">
      <c r="B20" s="16"/>
      <c r="E20" s="20" t="s">
        <v>17</v>
      </c>
      <c r="AK20" s="22" t="s">
        <v>21</v>
      </c>
      <c r="AN20" s="20" t="s">
        <v>1</v>
      </c>
      <c r="AR20" s="16"/>
      <c r="BS20" s="13" t="s">
        <v>24</v>
      </c>
    </row>
    <row r="21" spans="2:44" ht="6.75" customHeight="1">
      <c r="B21" s="16"/>
      <c r="AR21" s="16"/>
    </row>
    <row r="22" spans="2:44" ht="12" customHeight="1">
      <c r="B22" s="16"/>
      <c r="D22" s="22" t="s">
        <v>26</v>
      </c>
      <c r="AR22" s="16"/>
    </row>
    <row r="23" spans="2:44" ht="16.5" customHeight="1">
      <c r="B23" s="16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6"/>
    </row>
    <row r="24" spans="2:44" ht="6.75" customHeight="1">
      <c r="B24" s="16"/>
      <c r="AR24" s="16"/>
    </row>
    <row r="25" spans="2:44" ht="6.7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1" customFormat="1" ht="25.5" customHeight="1">
      <c r="A26" s="25"/>
      <c r="B26" s="26"/>
      <c r="C26" s="25"/>
      <c r="D26" s="27" t="s">
        <v>27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3">
        <f>ROUND(AG94,2)</f>
        <v>0</v>
      </c>
      <c r="AL26" s="184"/>
      <c r="AM26" s="184"/>
      <c r="AN26" s="184"/>
      <c r="AO26" s="184"/>
      <c r="AP26" s="25"/>
      <c r="AQ26" s="25"/>
      <c r="AR26" s="26"/>
      <c r="BE26" s="25"/>
    </row>
    <row r="27" spans="1:57" s="1" customFormat="1" ht="6.7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1" customFormat="1" ht="12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85" t="s">
        <v>28</v>
      </c>
      <c r="M28" s="185"/>
      <c r="N28" s="185"/>
      <c r="O28" s="185"/>
      <c r="P28" s="185"/>
      <c r="Q28" s="25"/>
      <c r="R28" s="25"/>
      <c r="S28" s="25"/>
      <c r="T28" s="25"/>
      <c r="U28" s="25"/>
      <c r="V28" s="25"/>
      <c r="W28" s="185" t="s">
        <v>29</v>
      </c>
      <c r="X28" s="185"/>
      <c r="Y28" s="185"/>
      <c r="Z28" s="185"/>
      <c r="AA28" s="185"/>
      <c r="AB28" s="185"/>
      <c r="AC28" s="185"/>
      <c r="AD28" s="185"/>
      <c r="AE28" s="185"/>
      <c r="AF28" s="25"/>
      <c r="AG28" s="25"/>
      <c r="AH28" s="25"/>
      <c r="AI28" s="25"/>
      <c r="AJ28" s="25"/>
      <c r="AK28" s="185" t="s">
        <v>30</v>
      </c>
      <c r="AL28" s="185"/>
      <c r="AM28" s="185"/>
      <c r="AN28" s="185"/>
      <c r="AO28" s="185"/>
      <c r="AP28" s="25"/>
      <c r="AQ28" s="25"/>
      <c r="AR28" s="26"/>
      <c r="BE28" s="25"/>
    </row>
    <row r="29" spans="2:44" s="2" customFormat="1" ht="14.25" customHeight="1">
      <c r="B29" s="30"/>
      <c r="D29" s="22" t="s">
        <v>31</v>
      </c>
      <c r="F29" s="22" t="s">
        <v>32</v>
      </c>
      <c r="L29" s="166">
        <v>0.2</v>
      </c>
      <c r="M29" s="167"/>
      <c r="N29" s="167"/>
      <c r="O29" s="167"/>
      <c r="P29" s="167"/>
      <c r="W29" s="168">
        <f>ROUND(AZ94,2)</f>
        <v>0</v>
      </c>
      <c r="X29" s="167"/>
      <c r="Y29" s="167"/>
      <c r="Z29" s="167"/>
      <c r="AA29" s="167"/>
      <c r="AB29" s="167"/>
      <c r="AC29" s="167"/>
      <c r="AD29" s="167"/>
      <c r="AE29" s="167"/>
      <c r="AK29" s="168">
        <f>ROUND(AV94,2)</f>
        <v>0</v>
      </c>
      <c r="AL29" s="167"/>
      <c r="AM29" s="167"/>
      <c r="AN29" s="167"/>
      <c r="AO29" s="167"/>
      <c r="AR29" s="30"/>
    </row>
    <row r="30" spans="2:44" s="2" customFormat="1" ht="14.25" customHeight="1">
      <c r="B30" s="30"/>
      <c r="F30" s="22" t="s">
        <v>33</v>
      </c>
      <c r="L30" s="166">
        <v>0.2</v>
      </c>
      <c r="M30" s="167"/>
      <c r="N30" s="167"/>
      <c r="O30" s="167"/>
      <c r="P30" s="167"/>
      <c r="W30" s="168">
        <f>ROUND(BA94,2)</f>
        <v>0</v>
      </c>
      <c r="X30" s="167"/>
      <c r="Y30" s="167"/>
      <c r="Z30" s="167"/>
      <c r="AA30" s="167"/>
      <c r="AB30" s="167"/>
      <c r="AC30" s="167"/>
      <c r="AD30" s="167"/>
      <c r="AE30" s="167"/>
      <c r="AK30" s="168">
        <f>ROUND(AW94,2)</f>
        <v>0</v>
      </c>
      <c r="AL30" s="167"/>
      <c r="AM30" s="167"/>
      <c r="AN30" s="167"/>
      <c r="AO30" s="167"/>
      <c r="AR30" s="30"/>
    </row>
    <row r="31" spans="2:44" s="2" customFormat="1" ht="14.25" customHeight="1" hidden="1">
      <c r="B31" s="30"/>
      <c r="F31" s="22" t="s">
        <v>34</v>
      </c>
      <c r="L31" s="166">
        <v>0.2</v>
      </c>
      <c r="M31" s="167"/>
      <c r="N31" s="167"/>
      <c r="O31" s="167"/>
      <c r="P31" s="167"/>
      <c r="W31" s="168">
        <f>ROUND(BB94,2)</f>
        <v>0</v>
      </c>
      <c r="X31" s="167"/>
      <c r="Y31" s="167"/>
      <c r="Z31" s="167"/>
      <c r="AA31" s="167"/>
      <c r="AB31" s="167"/>
      <c r="AC31" s="167"/>
      <c r="AD31" s="167"/>
      <c r="AE31" s="167"/>
      <c r="AK31" s="168">
        <v>0</v>
      </c>
      <c r="AL31" s="167"/>
      <c r="AM31" s="167"/>
      <c r="AN31" s="167"/>
      <c r="AO31" s="167"/>
      <c r="AR31" s="30"/>
    </row>
    <row r="32" spans="2:44" s="2" customFormat="1" ht="14.25" customHeight="1" hidden="1">
      <c r="B32" s="30"/>
      <c r="F32" s="22" t="s">
        <v>35</v>
      </c>
      <c r="L32" s="166">
        <v>0.2</v>
      </c>
      <c r="M32" s="167"/>
      <c r="N32" s="167"/>
      <c r="O32" s="167"/>
      <c r="P32" s="167"/>
      <c r="W32" s="168">
        <f>ROUND(BC94,2)</f>
        <v>0</v>
      </c>
      <c r="X32" s="167"/>
      <c r="Y32" s="167"/>
      <c r="Z32" s="167"/>
      <c r="AA32" s="167"/>
      <c r="AB32" s="167"/>
      <c r="AC32" s="167"/>
      <c r="AD32" s="167"/>
      <c r="AE32" s="167"/>
      <c r="AK32" s="168">
        <v>0</v>
      </c>
      <c r="AL32" s="167"/>
      <c r="AM32" s="167"/>
      <c r="AN32" s="167"/>
      <c r="AO32" s="167"/>
      <c r="AR32" s="30"/>
    </row>
    <row r="33" spans="2:44" s="2" customFormat="1" ht="14.25" customHeight="1" hidden="1">
      <c r="B33" s="30"/>
      <c r="F33" s="22" t="s">
        <v>36</v>
      </c>
      <c r="L33" s="166">
        <v>0</v>
      </c>
      <c r="M33" s="167"/>
      <c r="N33" s="167"/>
      <c r="O33" s="167"/>
      <c r="P33" s="167"/>
      <c r="W33" s="168">
        <f>ROUND(BD94,2)</f>
        <v>0</v>
      </c>
      <c r="X33" s="167"/>
      <c r="Y33" s="167"/>
      <c r="Z33" s="167"/>
      <c r="AA33" s="167"/>
      <c r="AB33" s="167"/>
      <c r="AC33" s="167"/>
      <c r="AD33" s="167"/>
      <c r="AE33" s="167"/>
      <c r="AK33" s="168">
        <v>0</v>
      </c>
      <c r="AL33" s="167"/>
      <c r="AM33" s="167"/>
      <c r="AN33" s="167"/>
      <c r="AO33" s="167"/>
      <c r="AR33" s="30"/>
    </row>
    <row r="34" spans="1:57" s="1" customFormat="1" ht="6.7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5" customHeight="1">
      <c r="A35" s="25"/>
      <c r="B35" s="26"/>
      <c r="C35" s="31"/>
      <c r="D35" s="32" t="s">
        <v>37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38</v>
      </c>
      <c r="U35" s="33"/>
      <c r="V35" s="33"/>
      <c r="W35" s="33"/>
      <c r="X35" s="169" t="s">
        <v>39</v>
      </c>
      <c r="Y35" s="170"/>
      <c r="Z35" s="170"/>
      <c r="AA35" s="170"/>
      <c r="AB35" s="170"/>
      <c r="AC35" s="33"/>
      <c r="AD35" s="33"/>
      <c r="AE35" s="33"/>
      <c r="AF35" s="33"/>
      <c r="AG35" s="33"/>
      <c r="AH35" s="33"/>
      <c r="AI35" s="33"/>
      <c r="AJ35" s="33"/>
      <c r="AK35" s="171">
        <f>SUM(AK26:AK33)</f>
        <v>0</v>
      </c>
      <c r="AL35" s="170"/>
      <c r="AM35" s="170"/>
      <c r="AN35" s="170"/>
      <c r="AO35" s="172"/>
      <c r="AP35" s="31"/>
      <c r="AQ35" s="31"/>
      <c r="AR35" s="26"/>
      <c r="BE35" s="25"/>
    </row>
    <row r="36" spans="1:57" s="1" customFormat="1" ht="6.7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2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ht="14.25" customHeight="1">
      <c r="B38" s="16"/>
      <c r="AR38" s="16"/>
    </row>
    <row r="39" spans="2:44" ht="14.25" customHeight="1">
      <c r="B39" s="16"/>
      <c r="AR39" s="16"/>
    </row>
    <row r="40" spans="2:44" ht="14.25" customHeight="1">
      <c r="B40" s="16"/>
      <c r="AR40" s="16"/>
    </row>
    <row r="41" spans="2:44" ht="14.25" customHeight="1">
      <c r="B41" s="16"/>
      <c r="AR41" s="16"/>
    </row>
    <row r="42" spans="2:44" ht="14.25" customHeight="1">
      <c r="B42" s="16"/>
      <c r="AR42" s="16"/>
    </row>
    <row r="43" spans="2:44" ht="14.25" customHeight="1">
      <c r="B43" s="16"/>
      <c r="AR43" s="16"/>
    </row>
    <row r="44" spans="2:44" ht="14.25" customHeight="1">
      <c r="B44" s="16"/>
      <c r="AR44" s="16"/>
    </row>
    <row r="45" spans="2:44" ht="14.25" customHeight="1">
      <c r="B45" s="16"/>
      <c r="AR45" s="16"/>
    </row>
    <row r="46" spans="2:44" ht="14.25" customHeight="1">
      <c r="B46" s="16"/>
      <c r="AR46" s="16"/>
    </row>
    <row r="47" spans="2:44" ht="14.25" customHeight="1">
      <c r="B47" s="16"/>
      <c r="AR47" s="16"/>
    </row>
    <row r="48" spans="2:44" ht="14.25" customHeight="1">
      <c r="B48" s="16"/>
      <c r="AR48" s="16"/>
    </row>
    <row r="49" spans="2:44" s="1" customFormat="1" ht="14.25" customHeight="1">
      <c r="B49" s="35"/>
      <c r="D49" s="36" t="s">
        <v>40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41</v>
      </c>
      <c r="AI49" s="37"/>
      <c r="AJ49" s="37"/>
      <c r="AK49" s="37"/>
      <c r="AL49" s="37"/>
      <c r="AM49" s="37"/>
      <c r="AN49" s="37"/>
      <c r="AO49" s="37"/>
      <c r="AR49" s="35"/>
    </row>
    <row r="50" spans="2:44" ht="9.75">
      <c r="B50" s="16"/>
      <c r="AR50" s="16"/>
    </row>
    <row r="51" spans="2:44" ht="9.75">
      <c r="B51" s="16"/>
      <c r="AR51" s="16"/>
    </row>
    <row r="52" spans="2:44" ht="9.75">
      <c r="B52" s="16"/>
      <c r="AR52" s="16"/>
    </row>
    <row r="53" spans="2:44" ht="9.75">
      <c r="B53" s="16"/>
      <c r="AR53" s="16"/>
    </row>
    <row r="54" spans="2:44" ht="9.75">
      <c r="B54" s="16"/>
      <c r="AR54" s="16"/>
    </row>
    <row r="55" spans="2:44" ht="9.75">
      <c r="B55" s="16"/>
      <c r="AR55" s="16"/>
    </row>
    <row r="56" spans="2:44" ht="9.75">
      <c r="B56" s="16"/>
      <c r="AR56" s="16"/>
    </row>
    <row r="57" spans="2:44" ht="9.75">
      <c r="B57" s="16"/>
      <c r="AR57" s="16"/>
    </row>
    <row r="58" spans="2:44" ht="9.75">
      <c r="B58" s="16"/>
      <c r="AR58" s="16"/>
    </row>
    <row r="59" spans="2:44" ht="9.75">
      <c r="B59" s="16"/>
      <c r="AR59" s="16"/>
    </row>
    <row r="60" spans="1:57" s="1" customFormat="1" ht="12">
      <c r="A60" s="25"/>
      <c r="B60" s="26"/>
      <c r="C60" s="25"/>
      <c r="D60" s="38" t="s">
        <v>42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43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42</v>
      </c>
      <c r="AI60" s="28"/>
      <c r="AJ60" s="28"/>
      <c r="AK60" s="28"/>
      <c r="AL60" s="28"/>
      <c r="AM60" s="38" t="s">
        <v>43</v>
      </c>
      <c r="AN60" s="28"/>
      <c r="AO60" s="28"/>
      <c r="AP60" s="25"/>
      <c r="AQ60" s="25"/>
      <c r="AR60" s="26"/>
      <c r="BE60" s="25"/>
    </row>
    <row r="61" spans="2:44" ht="9.75">
      <c r="B61" s="16"/>
      <c r="AR61" s="16"/>
    </row>
    <row r="62" spans="2:44" ht="9.75">
      <c r="B62" s="16"/>
      <c r="AR62" s="16"/>
    </row>
    <row r="63" spans="2:44" ht="9.75">
      <c r="B63" s="16"/>
      <c r="AR63" s="16"/>
    </row>
    <row r="64" spans="1:57" s="1" customFormat="1" ht="12.75">
      <c r="A64" s="25"/>
      <c r="B64" s="26"/>
      <c r="C64" s="25"/>
      <c r="D64" s="36" t="s">
        <v>44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45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9.75">
      <c r="B65" s="16"/>
      <c r="AR65" s="16"/>
    </row>
    <row r="66" spans="2:44" ht="9.75">
      <c r="B66" s="16"/>
      <c r="AR66" s="16"/>
    </row>
    <row r="67" spans="2:44" ht="9.75">
      <c r="B67" s="16"/>
      <c r="AR67" s="16"/>
    </row>
    <row r="68" spans="2:44" ht="9.75">
      <c r="B68" s="16"/>
      <c r="AR68" s="16"/>
    </row>
    <row r="69" spans="2:44" ht="9.75">
      <c r="B69" s="16"/>
      <c r="AR69" s="16"/>
    </row>
    <row r="70" spans="2:44" ht="9.75">
      <c r="B70" s="16"/>
      <c r="AR70" s="16"/>
    </row>
    <row r="71" spans="2:44" ht="9.75">
      <c r="B71" s="16"/>
      <c r="AR71" s="16"/>
    </row>
    <row r="72" spans="2:44" ht="9.75">
      <c r="B72" s="16"/>
      <c r="AR72" s="16"/>
    </row>
    <row r="73" spans="2:44" ht="9.75">
      <c r="B73" s="16"/>
      <c r="AR73" s="16"/>
    </row>
    <row r="74" spans="2:44" ht="9.75">
      <c r="B74" s="16"/>
      <c r="AR74" s="16"/>
    </row>
    <row r="75" spans="1:57" s="1" customFormat="1" ht="12">
      <c r="A75" s="25"/>
      <c r="B75" s="26"/>
      <c r="C75" s="25"/>
      <c r="D75" s="38" t="s">
        <v>42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43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42</v>
      </c>
      <c r="AI75" s="28"/>
      <c r="AJ75" s="28"/>
      <c r="AK75" s="28"/>
      <c r="AL75" s="28"/>
      <c r="AM75" s="38" t="s">
        <v>43</v>
      </c>
      <c r="AN75" s="28"/>
      <c r="AO75" s="28"/>
      <c r="AP75" s="25"/>
      <c r="AQ75" s="25"/>
      <c r="AR75" s="26"/>
      <c r="BE75" s="25"/>
    </row>
    <row r="76" spans="1:57" s="1" customFormat="1" ht="9.75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7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1" customFormat="1" ht="6.7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1" customFormat="1" ht="24.75" customHeight="1">
      <c r="A82" s="25"/>
      <c r="B82" s="26"/>
      <c r="C82" s="17" t="s">
        <v>46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1" customFormat="1" ht="6.7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3" customFormat="1" ht="12" customHeight="1">
      <c r="B84" s="44"/>
      <c r="C84" s="22" t="s">
        <v>11</v>
      </c>
      <c r="L84" s="3" t="str">
        <f>K5</f>
        <v>IMPORT</v>
      </c>
      <c r="AR84" s="44"/>
    </row>
    <row r="85" spans="2:44" s="4" customFormat="1" ht="36.75" customHeight="1">
      <c r="B85" s="45"/>
      <c r="C85" s="46" t="s">
        <v>13</v>
      </c>
      <c r="L85" s="175" t="str">
        <f>K6</f>
        <v>Stavebné úpravy a udržiavacie práce hasičskej stanice DHZ v obci Podhorie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5"/>
    </row>
    <row r="86" spans="1:57" s="1" customFormat="1" ht="6.7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1" customFormat="1" ht="12" customHeight="1">
      <c r="A87" s="25"/>
      <c r="B87" s="26"/>
      <c r="C87" s="22" t="s">
        <v>16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 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18</v>
      </c>
      <c r="AJ87" s="25"/>
      <c r="AK87" s="25"/>
      <c r="AL87" s="25"/>
      <c r="AM87" s="177">
        <f>IF(AN8="","",AN8)</f>
      </c>
      <c r="AN87" s="177"/>
      <c r="AO87" s="25"/>
      <c r="AP87" s="25"/>
      <c r="AQ87" s="25"/>
      <c r="AR87" s="26"/>
      <c r="BE87" s="25"/>
    </row>
    <row r="88" spans="1:57" s="1" customFormat="1" ht="6.7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1" customFormat="1" ht="15" customHeight="1">
      <c r="A89" s="25"/>
      <c r="B89" s="26"/>
      <c r="C89" s="22" t="s">
        <v>19</v>
      </c>
      <c r="D89" s="25"/>
      <c r="E89" s="25"/>
      <c r="F89" s="25"/>
      <c r="G89" s="25"/>
      <c r="H89" s="25"/>
      <c r="I89" s="25"/>
      <c r="J89" s="25"/>
      <c r="K89" s="25"/>
      <c r="L89" s="3" t="str">
        <f>IF(E11="","",E11)</f>
        <v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23</v>
      </c>
      <c r="AJ89" s="25"/>
      <c r="AK89" s="25"/>
      <c r="AL89" s="25"/>
      <c r="AM89" s="197" t="str">
        <f>IF(E17="","",E17)</f>
        <v> </v>
      </c>
      <c r="AN89" s="198"/>
      <c r="AO89" s="198"/>
      <c r="AP89" s="198"/>
      <c r="AQ89" s="25"/>
      <c r="AR89" s="26"/>
      <c r="AS89" s="193" t="s">
        <v>47</v>
      </c>
      <c r="AT89" s="194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1" customFormat="1" ht="15" customHeight="1">
      <c r="A90" s="25"/>
      <c r="B90" s="26"/>
      <c r="C90" s="22" t="s">
        <v>22</v>
      </c>
      <c r="D90" s="25"/>
      <c r="E90" s="25"/>
      <c r="F90" s="25"/>
      <c r="G90" s="25"/>
      <c r="H90" s="25"/>
      <c r="I90" s="25"/>
      <c r="J90" s="25"/>
      <c r="K90" s="25"/>
      <c r="L90" s="3" t="str">
        <f>IF(E14="","",E14)</f>
        <v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25</v>
      </c>
      <c r="AJ90" s="25"/>
      <c r="AK90" s="25"/>
      <c r="AL90" s="25"/>
      <c r="AM90" s="197" t="str">
        <f>IF(E20="","",E20)</f>
        <v> </v>
      </c>
      <c r="AN90" s="198"/>
      <c r="AO90" s="198"/>
      <c r="AP90" s="198"/>
      <c r="AQ90" s="25"/>
      <c r="AR90" s="26"/>
      <c r="AS90" s="195"/>
      <c r="AT90" s="196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1" customFormat="1" ht="10.5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95"/>
      <c r="AT91" s="196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1" customFormat="1" ht="29.25" customHeight="1">
      <c r="A92" s="25"/>
      <c r="B92" s="26"/>
      <c r="C92" s="173" t="s">
        <v>48</v>
      </c>
      <c r="D92" s="174"/>
      <c r="E92" s="174"/>
      <c r="F92" s="174"/>
      <c r="G92" s="174"/>
      <c r="H92" s="53"/>
      <c r="I92" s="178" t="s">
        <v>49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92" t="s">
        <v>50</v>
      </c>
      <c r="AH92" s="174"/>
      <c r="AI92" s="174"/>
      <c r="AJ92" s="174"/>
      <c r="AK92" s="174"/>
      <c r="AL92" s="174"/>
      <c r="AM92" s="174"/>
      <c r="AN92" s="178" t="s">
        <v>51</v>
      </c>
      <c r="AO92" s="174"/>
      <c r="AP92" s="179"/>
      <c r="AQ92" s="54" t="s">
        <v>52</v>
      </c>
      <c r="AR92" s="26"/>
      <c r="AS92" s="55" t="s">
        <v>53</v>
      </c>
      <c r="AT92" s="56" t="s">
        <v>54</v>
      </c>
      <c r="AU92" s="56" t="s">
        <v>55</v>
      </c>
      <c r="AV92" s="56" t="s">
        <v>56</v>
      </c>
      <c r="AW92" s="56" t="s">
        <v>57</v>
      </c>
      <c r="AX92" s="56" t="s">
        <v>58</v>
      </c>
      <c r="AY92" s="56" t="s">
        <v>59</v>
      </c>
      <c r="AZ92" s="56" t="s">
        <v>60</v>
      </c>
      <c r="BA92" s="56" t="s">
        <v>61</v>
      </c>
      <c r="BB92" s="56" t="s">
        <v>62</v>
      </c>
      <c r="BC92" s="56" t="s">
        <v>63</v>
      </c>
      <c r="BD92" s="57" t="s">
        <v>64</v>
      </c>
      <c r="BE92" s="25"/>
    </row>
    <row r="93" spans="1:57" s="1" customFormat="1" ht="10.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5" customFormat="1" ht="32.25" customHeight="1">
      <c r="B94" s="61"/>
      <c r="C94" s="62" t="s">
        <v>65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0">
        <f>ROUND(SUM(AG95:AG96),2)</f>
        <v>0</v>
      </c>
      <c r="AH94" s="190"/>
      <c r="AI94" s="190"/>
      <c r="AJ94" s="190"/>
      <c r="AK94" s="190"/>
      <c r="AL94" s="190"/>
      <c r="AM94" s="190"/>
      <c r="AN94" s="191">
        <f>SUM(AG94,AT94)</f>
        <v>0</v>
      </c>
      <c r="AO94" s="191"/>
      <c r="AP94" s="191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66</v>
      </c>
      <c r="BT94" s="70" t="s">
        <v>67</v>
      </c>
      <c r="BU94" s="71" t="s">
        <v>68</v>
      </c>
      <c r="BV94" s="70" t="s">
        <v>12</v>
      </c>
      <c r="BW94" s="70" t="s">
        <v>4</v>
      </c>
      <c r="BX94" s="70" t="s">
        <v>69</v>
      </c>
      <c r="CL94" s="70" t="s">
        <v>1</v>
      </c>
    </row>
    <row r="95" spans="1:91" s="6" customFormat="1" ht="16.5" customHeight="1">
      <c r="A95" s="72" t="s">
        <v>70</v>
      </c>
      <c r="B95" s="73"/>
      <c r="C95" s="74"/>
      <c r="D95" s="165" t="s">
        <v>71</v>
      </c>
      <c r="E95" s="165"/>
      <c r="F95" s="165"/>
      <c r="G95" s="165"/>
      <c r="H95" s="165"/>
      <c r="I95" s="75"/>
      <c r="J95" s="165" t="s">
        <v>72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88">
        <f>'BP - Búracie práce'!J30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6" t="s">
        <v>73</v>
      </c>
      <c r="AR95" s="73"/>
      <c r="AS95" s="77">
        <v>0</v>
      </c>
      <c r="AT95" s="78">
        <f>ROUND(SUM(AV95:AW95),2)</f>
        <v>0</v>
      </c>
      <c r="AU95" s="79">
        <f>'BP - Búracie práce'!P124</f>
        <v>0</v>
      </c>
      <c r="AV95" s="78">
        <f>'BP - Búracie práce'!J33</f>
        <v>0</v>
      </c>
      <c r="AW95" s="78">
        <f>'BP - Búracie práce'!J34</f>
        <v>0</v>
      </c>
      <c r="AX95" s="78">
        <f>'BP - Búracie práce'!J35</f>
        <v>0</v>
      </c>
      <c r="AY95" s="78">
        <f>'BP - Búracie práce'!J36</f>
        <v>0</v>
      </c>
      <c r="AZ95" s="78">
        <f>'BP - Búracie práce'!F33</f>
        <v>0</v>
      </c>
      <c r="BA95" s="78">
        <f>'BP - Búracie práce'!F34</f>
        <v>0</v>
      </c>
      <c r="BB95" s="78">
        <f>'BP - Búracie práce'!F35</f>
        <v>0</v>
      </c>
      <c r="BC95" s="78">
        <f>'BP - Búracie práce'!F36</f>
        <v>0</v>
      </c>
      <c r="BD95" s="80">
        <f>'BP - Búracie práce'!F37</f>
        <v>0</v>
      </c>
      <c r="BT95" s="81" t="s">
        <v>74</v>
      </c>
      <c r="BV95" s="81" t="s">
        <v>12</v>
      </c>
      <c r="BW95" s="81" t="s">
        <v>75</v>
      </c>
      <c r="BX95" s="81" t="s">
        <v>4</v>
      </c>
      <c r="CL95" s="81" t="s">
        <v>1</v>
      </c>
      <c r="CM95" s="81" t="s">
        <v>67</v>
      </c>
    </row>
    <row r="96" spans="1:91" s="6" customFormat="1" ht="16.5" customHeight="1">
      <c r="A96" s="72" t="s">
        <v>70</v>
      </c>
      <c r="B96" s="73"/>
      <c r="C96" s="74"/>
      <c r="D96" s="165" t="s">
        <v>76</v>
      </c>
      <c r="E96" s="165"/>
      <c r="F96" s="165"/>
      <c r="G96" s="165"/>
      <c r="H96" s="165"/>
      <c r="I96" s="75"/>
      <c r="J96" s="165" t="s">
        <v>77</v>
      </c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88">
        <f>'NS - Nový stav'!J30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76" t="s">
        <v>73</v>
      </c>
      <c r="AR96" s="73"/>
      <c r="AS96" s="82">
        <v>0</v>
      </c>
      <c r="AT96" s="83">
        <f>ROUND(SUM(AV96:AW96),2)</f>
        <v>0</v>
      </c>
      <c r="AU96" s="84">
        <f>'NS - Nový stav'!P130</f>
        <v>0</v>
      </c>
      <c r="AV96" s="83">
        <f>'NS - Nový stav'!J33</f>
        <v>0</v>
      </c>
      <c r="AW96" s="83">
        <f>'NS - Nový stav'!J34</f>
        <v>0</v>
      </c>
      <c r="AX96" s="83">
        <f>'NS - Nový stav'!J35</f>
        <v>0</v>
      </c>
      <c r="AY96" s="83">
        <f>'NS - Nový stav'!J36</f>
        <v>0</v>
      </c>
      <c r="AZ96" s="83">
        <f>'NS - Nový stav'!F33</f>
        <v>0</v>
      </c>
      <c r="BA96" s="83">
        <f>'NS - Nový stav'!F34</f>
        <v>0</v>
      </c>
      <c r="BB96" s="83">
        <f>'NS - Nový stav'!F35</f>
        <v>0</v>
      </c>
      <c r="BC96" s="83">
        <f>'NS - Nový stav'!F36</f>
        <v>0</v>
      </c>
      <c r="BD96" s="85">
        <f>'NS - Nový stav'!F37</f>
        <v>0</v>
      </c>
      <c r="BT96" s="81" t="s">
        <v>74</v>
      </c>
      <c r="BV96" s="81" t="s">
        <v>12</v>
      </c>
      <c r="BW96" s="81" t="s">
        <v>78</v>
      </c>
      <c r="BX96" s="81" t="s">
        <v>4</v>
      </c>
      <c r="CL96" s="81" t="s">
        <v>1</v>
      </c>
      <c r="CM96" s="81" t="s">
        <v>67</v>
      </c>
    </row>
    <row r="97" spans="1:57" s="1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1" customFormat="1" ht="6.75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sheetProtection/>
  <mergeCells count="44">
    <mergeCell ref="L33:P33"/>
    <mergeCell ref="W32:AE32"/>
    <mergeCell ref="W31:AE31"/>
    <mergeCell ref="W33:AE33"/>
    <mergeCell ref="AS89:AT91"/>
    <mergeCell ref="AM89:AP89"/>
    <mergeCell ref="AM90:AP90"/>
    <mergeCell ref="AK31:AO31"/>
    <mergeCell ref="AN96:AP96"/>
    <mergeCell ref="AG96:AM96"/>
    <mergeCell ref="AG94:AM94"/>
    <mergeCell ref="AN94:AP94"/>
    <mergeCell ref="AG92:AM92"/>
    <mergeCell ref="AN95:AP95"/>
    <mergeCell ref="AG95:AM95"/>
    <mergeCell ref="AK28:AO28"/>
    <mergeCell ref="K5:AO5"/>
    <mergeCell ref="K6:AO6"/>
    <mergeCell ref="AK29:AO29"/>
    <mergeCell ref="L29:P29"/>
    <mergeCell ref="AK30:AO30"/>
    <mergeCell ref="L30:P30"/>
    <mergeCell ref="W29:AE29"/>
    <mergeCell ref="W30:AE30"/>
    <mergeCell ref="L85:AO85"/>
    <mergeCell ref="AM87:AN87"/>
    <mergeCell ref="I92:AF92"/>
    <mergeCell ref="AN92:AP92"/>
    <mergeCell ref="D95:H95"/>
    <mergeCell ref="AR2:BE2"/>
    <mergeCell ref="E23:AN23"/>
    <mergeCell ref="AK26:AO26"/>
    <mergeCell ref="L28:P28"/>
    <mergeCell ref="W28:AE28"/>
    <mergeCell ref="J95:AF95"/>
    <mergeCell ref="L31:P31"/>
    <mergeCell ref="AK32:AO32"/>
    <mergeCell ref="L32:P32"/>
    <mergeCell ref="AK33:AO33"/>
    <mergeCell ref="D96:H96"/>
    <mergeCell ref="J96:AF96"/>
    <mergeCell ref="X35:AB35"/>
    <mergeCell ref="AK35:AO35"/>
    <mergeCell ref="C92:G92"/>
  </mergeCells>
  <hyperlinks>
    <hyperlink ref="A95" location="'BP - Búracie práce'!C2" display="/"/>
    <hyperlink ref="A96" location="'NS - Nový stav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3"/>
  <sheetViews>
    <sheetView showGridLines="0" tabSelected="1" zoomScalePageLayoutView="0" workbookViewId="0" topLeftCell="A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86"/>
    </row>
    <row r="2" spans="12:46" ht="36.75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75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75" customHeight="1">
      <c r="B4" s="16"/>
      <c r="D4" s="17" t="s">
        <v>79</v>
      </c>
      <c r="L4" s="16"/>
      <c r="M4" s="87" t="s">
        <v>9</v>
      </c>
      <c r="AT4" s="13" t="s">
        <v>3</v>
      </c>
    </row>
    <row r="5" spans="2:12" ht="6.7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0" t="str">
        <f>'Rekapitulácia stavby'!K6</f>
        <v>Stavebné úpravy a udržiavacie práce hasičskej stanice DHZ v obci Podhorie</v>
      </c>
      <c r="F7" s="201"/>
      <c r="G7" s="201"/>
      <c r="H7" s="201"/>
      <c r="L7" s="16"/>
    </row>
    <row r="8" spans="1:31" s="1" customFormat="1" ht="12" customHeight="1">
      <c r="A8" s="25"/>
      <c r="B8" s="26"/>
      <c r="C8" s="25"/>
      <c r="D8" s="22" t="s">
        <v>80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5" t="s">
        <v>81</v>
      </c>
      <c r="F9" s="199"/>
      <c r="G9" s="199"/>
      <c r="H9" s="19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9.7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14</v>
      </c>
      <c r="E11" s="25"/>
      <c r="F11" s="20" t="s">
        <v>1</v>
      </c>
      <c r="G11" s="25"/>
      <c r="H11" s="25"/>
      <c r="I11" s="22" t="s">
        <v>15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16</v>
      </c>
      <c r="E12" s="25"/>
      <c r="F12" s="20" t="s">
        <v>17</v>
      </c>
      <c r="G12" s="25"/>
      <c r="H12" s="25"/>
      <c r="I12" s="22" t="s">
        <v>18</v>
      </c>
      <c r="J12" s="48"/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19</v>
      </c>
      <c r="E14" s="25"/>
      <c r="F14" s="25"/>
      <c r="G14" s="25"/>
      <c r="H14" s="25"/>
      <c r="I14" s="22" t="s">
        <v>20</v>
      </c>
      <c r="J14" s="20">
        <f>IF('Rekapitulácia stavby'!AN10="","",'Rekapitulácia stavby'!AN10)</f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IF('Rekapitulácia stavby'!E11="","",'Rekapitulácia stavby'!E11)</f>
        <v> </v>
      </c>
      <c r="F15" s="25"/>
      <c r="G15" s="25"/>
      <c r="H15" s="25"/>
      <c r="I15" s="22" t="s">
        <v>21</v>
      </c>
      <c r="J15" s="20">
        <f>IF('Rekapitulácia stavby'!AN11="","",'Rekapitulácia stavby'!AN11)</f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7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22</v>
      </c>
      <c r="E17" s="25"/>
      <c r="F17" s="25"/>
      <c r="G17" s="25"/>
      <c r="H17" s="25"/>
      <c r="I17" s="22" t="s">
        <v>20</v>
      </c>
      <c r="J17" s="20">
        <f>'Rekapitulácia stavby'!AN13</f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86" t="str">
        <f>'Rekapitulácia stavby'!E14</f>
        <v> </v>
      </c>
      <c r="F18" s="186"/>
      <c r="G18" s="186"/>
      <c r="H18" s="186"/>
      <c r="I18" s="22" t="s">
        <v>21</v>
      </c>
      <c r="J18" s="20">
        <f>'Rekapitulácia stavby'!AN14</f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7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23</v>
      </c>
      <c r="E20" s="25"/>
      <c r="F20" s="25"/>
      <c r="G20" s="25"/>
      <c r="H20" s="25"/>
      <c r="I20" s="22" t="s">
        <v>20</v>
      </c>
      <c r="J20" s="20">
        <f>IF('Rekapitulácia stavby'!AN16="","",'Rekapitulácia stavby'!AN16)</f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IF('Rekapitulácia stavby'!E17="","",'Rekapitulácia stavby'!E17)</f>
        <v> </v>
      </c>
      <c r="F21" s="25"/>
      <c r="G21" s="25"/>
      <c r="H21" s="25"/>
      <c r="I21" s="22" t="s">
        <v>21</v>
      </c>
      <c r="J21" s="20">
        <f>IF('Rekapitulácia stavby'!AN17="","",'Rekapitulácia stavby'!AN17)</f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7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25</v>
      </c>
      <c r="E23" s="25"/>
      <c r="F23" s="25"/>
      <c r="G23" s="25"/>
      <c r="H23" s="25"/>
      <c r="I23" s="22" t="s">
        <v>20</v>
      </c>
      <c r="J23" s="20">
        <f>IF('Rekapitulácia stavby'!AN19="","",'Rekapitulácia stavby'!AN19)</f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IF('Rekapitulácia stavby'!E20="","",'Rekapitulácia stavby'!E20)</f>
        <v> </v>
      </c>
      <c r="F24" s="25"/>
      <c r="G24" s="25"/>
      <c r="H24" s="25"/>
      <c r="I24" s="22" t="s">
        <v>21</v>
      </c>
      <c r="J24" s="20">
        <f>IF('Rekapitulácia stavby'!AN20="","",'Rekapitulácia stavby'!AN20)</f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7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26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82" t="s">
        <v>1</v>
      </c>
      <c r="F27" s="182"/>
      <c r="G27" s="182"/>
      <c r="H27" s="18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7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7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4.75" customHeight="1">
      <c r="A30" s="25"/>
      <c r="B30" s="26"/>
      <c r="C30" s="25"/>
      <c r="D30" s="91" t="s">
        <v>27</v>
      </c>
      <c r="E30" s="25"/>
      <c r="F30" s="25"/>
      <c r="G30" s="25"/>
      <c r="H30" s="25"/>
      <c r="I30" s="25"/>
      <c r="J30" s="64">
        <f>ROUND(J124,2)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7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25" customHeight="1">
      <c r="A32" s="25"/>
      <c r="B32" s="26"/>
      <c r="C32" s="25"/>
      <c r="D32" s="25"/>
      <c r="E32" s="25"/>
      <c r="F32" s="29" t="s">
        <v>29</v>
      </c>
      <c r="G32" s="25"/>
      <c r="H32" s="25"/>
      <c r="I32" s="29" t="s">
        <v>28</v>
      </c>
      <c r="J32" s="29" t="s">
        <v>30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25" customHeight="1">
      <c r="A33" s="25"/>
      <c r="B33" s="26"/>
      <c r="C33" s="25"/>
      <c r="D33" s="92" t="s">
        <v>31</v>
      </c>
      <c r="E33" s="22" t="s">
        <v>32</v>
      </c>
      <c r="F33" s="93">
        <f>ROUND((SUM(BE124:BE162)),2)</f>
        <v>0</v>
      </c>
      <c r="G33" s="25"/>
      <c r="H33" s="25"/>
      <c r="I33" s="94">
        <v>0.2</v>
      </c>
      <c r="J33" s="93">
        <f>ROUND(((SUM(BE124:BE162))*I33),2)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25" customHeight="1">
      <c r="A34" s="25"/>
      <c r="B34" s="26"/>
      <c r="C34" s="25"/>
      <c r="D34" s="25"/>
      <c r="E34" s="22" t="s">
        <v>33</v>
      </c>
      <c r="F34" s="93">
        <f>ROUND((SUM(BF124:BF162)),2)</f>
        <v>0</v>
      </c>
      <c r="G34" s="25"/>
      <c r="H34" s="25"/>
      <c r="I34" s="94">
        <v>0.2</v>
      </c>
      <c r="J34" s="93">
        <f>ROUND(((SUM(BF124:BF162))*I34),2)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25" customHeight="1" hidden="1">
      <c r="A35" s="25"/>
      <c r="B35" s="26"/>
      <c r="C35" s="25"/>
      <c r="D35" s="25"/>
      <c r="E35" s="22" t="s">
        <v>34</v>
      </c>
      <c r="F35" s="93">
        <f>ROUND((SUM(BG124:BG162)),2)</f>
        <v>0</v>
      </c>
      <c r="G35" s="25"/>
      <c r="H35" s="25"/>
      <c r="I35" s="94">
        <v>0.2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25" customHeight="1" hidden="1">
      <c r="A36" s="25"/>
      <c r="B36" s="26"/>
      <c r="C36" s="25"/>
      <c r="D36" s="25"/>
      <c r="E36" s="22" t="s">
        <v>35</v>
      </c>
      <c r="F36" s="93">
        <f>ROUND((SUM(BH124:BH162)),2)</f>
        <v>0</v>
      </c>
      <c r="G36" s="25"/>
      <c r="H36" s="25"/>
      <c r="I36" s="94">
        <v>0.2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25" customHeight="1" hidden="1">
      <c r="A37" s="25"/>
      <c r="B37" s="26"/>
      <c r="C37" s="25"/>
      <c r="D37" s="25"/>
      <c r="E37" s="22" t="s">
        <v>36</v>
      </c>
      <c r="F37" s="93">
        <f>ROUND((SUM(BI124:BI162)),2)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7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4.75" customHeight="1">
      <c r="A39" s="25"/>
      <c r="B39" s="26"/>
      <c r="C39" s="95"/>
      <c r="D39" s="96" t="s">
        <v>37</v>
      </c>
      <c r="E39" s="53"/>
      <c r="F39" s="53"/>
      <c r="G39" s="97" t="s">
        <v>38</v>
      </c>
      <c r="H39" s="98" t="s">
        <v>39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2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35"/>
      <c r="D50" s="36" t="s">
        <v>40</v>
      </c>
      <c r="E50" s="37"/>
      <c r="F50" s="37"/>
      <c r="G50" s="36" t="s">
        <v>41</v>
      </c>
      <c r="H50" s="37"/>
      <c r="I50" s="37"/>
      <c r="J50" s="37"/>
      <c r="K50" s="37"/>
      <c r="L50" s="35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25"/>
      <c r="B61" s="26"/>
      <c r="C61" s="25"/>
      <c r="D61" s="38" t="s">
        <v>42</v>
      </c>
      <c r="E61" s="28"/>
      <c r="F61" s="101" t="s">
        <v>43</v>
      </c>
      <c r="G61" s="38" t="s">
        <v>42</v>
      </c>
      <c r="H61" s="28"/>
      <c r="I61" s="28"/>
      <c r="J61" s="102" t="s">
        <v>43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25"/>
      <c r="B65" s="26"/>
      <c r="C65" s="25"/>
      <c r="D65" s="36" t="s">
        <v>44</v>
      </c>
      <c r="E65" s="39"/>
      <c r="F65" s="39"/>
      <c r="G65" s="36" t="s">
        <v>45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25"/>
      <c r="B76" s="26"/>
      <c r="C76" s="25"/>
      <c r="D76" s="38" t="s">
        <v>42</v>
      </c>
      <c r="E76" s="28"/>
      <c r="F76" s="101" t="s">
        <v>43</v>
      </c>
      <c r="G76" s="38" t="s">
        <v>42</v>
      </c>
      <c r="H76" s="28"/>
      <c r="I76" s="28"/>
      <c r="J76" s="102" t="s">
        <v>43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2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7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75" customHeight="1">
      <c r="A82" s="25"/>
      <c r="B82" s="26"/>
      <c r="C82" s="17" t="s">
        <v>82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7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0" t="str">
        <f>E7</f>
        <v>Stavebné úpravy a udržiavacie práce hasičskej stanice DHZ v obci Podhorie</v>
      </c>
      <c r="F85" s="201"/>
      <c r="G85" s="201"/>
      <c r="H85" s="20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80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5" t="str">
        <f>E9</f>
        <v>BP - Búracie práce</v>
      </c>
      <c r="F87" s="199"/>
      <c r="G87" s="199"/>
      <c r="H87" s="19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7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16</v>
      </c>
      <c r="D89" s="25"/>
      <c r="E89" s="25"/>
      <c r="F89" s="20" t="str">
        <f>F12</f>
        <v> </v>
      </c>
      <c r="G89" s="25"/>
      <c r="H89" s="25"/>
      <c r="I89" s="22" t="s">
        <v>18</v>
      </c>
      <c r="J89" s="48">
        <f>IF(J12="","",J12)</f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7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" customHeight="1">
      <c r="A91" s="25"/>
      <c r="B91" s="26"/>
      <c r="C91" s="22" t="s">
        <v>19</v>
      </c>
      <c r="D91" s="25"/>
      <c r="E91" s="25"/>
      <c r="F91" s="20" t="str">
        <f>E15</f>
        <v> </v>
      </c>
      <c r="G91" s="25"/>
      <c r="H91" s="25"/>
      <c r="I91" s="22" t="s">
        <v>23</v>
      </c>
      <c r="J91" s="23" t="str">
        <f>E21</f>
        <v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" customHeight="1">
      <c r="A92" s="25"/>
      <c r="B92" s="26"/>
      <c r="C92" s="22" t="s">
        <v>22</v>
      </c>
      <c r="D92" s="25"/>
      <c r="E92" s="25"/>
      <c r="F92" s="20" t="str">
        <f>IF(E18="","",E18)</f>
        <v> </v>
      </c>
      <c r="G92" s="25"/>
      <c r="H92" s="25"/>
      <c r="I92" s="22" t="s">
        <v>25</v>
      </c>
      <c r="J92" s="23" t="str">
        <f>E24</f>
        <v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9.7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83</v>
      </c>
      <c r="D94" s="95"/>
      <c r="E94" s="95"/>
      <c r="F94" s="95"/>
      <c r="G94" s="95"/>
      <c r="H94" s="95"/>
      <c r="I94" s="95"/>
      <c r="J94" s="104" t="s">
        <v>84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9.7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5" customHeight="1">
      <c r="A96" s="25"/>
      <c r="B96" s="26"/>
      <c r="C96" s="105" t="s">
        <v>85</v>
      </c>
      <c r="D96" s="25"/>
      <c r="E96" s="25"/>
      <c r="F96" s="25"/>
      <c r="G96" s="25"/>
      <c r="H96" s="25"/>
      <c r="I96" s="25"/>
      <c r="J96" s="64">
        <f>J124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86</v>
      </c>
    </row>
    <row r="97" spans="2:12" s="8" customFormat="1" ht="24.75" customHeight="1">
      <c r="B97" s="106"/>
      <c r="D97" s="107" t="s">
        <v>87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9" customFormat="1" ht="19.5" customHeight="1">
      <c r="B98" s="110"/>
      <c r="D98" s="111" t="s">
        <v>88</v>
      </c>
      <c r="E98" s="112"/>
      <c r="F98" s="112"/>
      <c r="G98" s="112"/>
      <c r="H98" s="112"/>
      <c r="I98" s="112"/>
      <c r="J98" s="113">
        <f>J126</f>
        <v>0</v>
      </c>
      <c r="L98" s="110"/>
    </row>
    <row r="99" spans="2:12" s="8" customFormat="1" ht="24.75" customHeight="1">
      <c r="B99" s="106"/>
      <c r="D99" s="107" t="s">
        <v>89</v>
      </c>
      <c r="E99" s="108"/>
      <c r="F99" s="108"/>
      <c r="G99" s="108"/>
      <c r="H99" s="108"/>
      <c r="I99" s="108"/>
      <c r="J99" s="109">
        <f>J143</f>
        <v>0</v>
      </c>
      <c r="L99" s="106"/>
    </row>
    <row r="100" spans="2:12" s="9" customFormat="1" ht="19.5" customHeight="1">
      <c r="B100" s="110"/>
      <c r="D100" s="111" t="s">
        <v>90</v>
      </c>
      <c r="E100" s="112"/>
      <c r="F100" s="112"/>
      <c r="G100" s="112"/>
      <c r="H100" s="112"/>
      <c r="I100" s="112"/>
      <c r="J100" s="113">
        <f>J144</f>
        <v>0</v>
      </c>
      <c r="L100" s="110"/>
    </row>
    <row r="101" spans="2:12" s="9" customFormat="1" ht="19.5" customHeight="1">
      <c r="B101" s="110"/>
      <c r="D101" s="111" t="s">
        <v>91</v>
      </c>
      <c r="E101" s="112"/>
      <c r="F101" s="112"/>
      <c r="G101" s="112"/>
      <c r="H101" s="112"/>
      <c r="I101" s="112"/>
      <c r="J101" s="113">
        <f>J150</f>
        <v>0</v>
      </c>
      <c r="L101" s="110"/>
    </row>
    <row r="102" spans="2:12" s="9" customFormat="1" ht="19.5" customHeight="1">
      <c r="B102" s="110"/>
      <c r="D102" s="111" t="s">
        <v>92</v>
      </c>
      <c r="E102" s="112"/>
      <c r="F102" s="112"/>
      <c r="G102" s="112"/>
      <c r="H102" s="112"/>
      <c r="I102" s="112"/>
      <c r="J102" s="113">
        <f>J153</f>
        <v>0</v>
      </c>
      <c r="L102" s="110"/>
    </row>
    <row r="103" spans="2:12" s="9" customFormat="1" ht="19.5" customHeight="1">
      <c r="B103" s="110"/>
      <c r="D103" s="111" t="s">
        <v>93</v>
      </c>
      <c r="E103" s="112"/>
      <c r="F103" s="112"/>
      <c r="G103" s="112"/>
      <c r="H103" s="112"/>
      <c r="I103" s="112"/>
      <c r="J103" s="113">
        <f>J155</f>
        <v>0</v>
      </c>
      <c r="L103" s="110"/>
    </row>
    <row r="104" spans="2:12" s="9" customFormat="1" ht="19.5" customHeight="1">
      <c r="B104" s="110"/>
      <c r="D104" s="111" t="s">
        <v>94</v>
      </c>
      <c r="E104" s="112"/>
      <c r="F104" s="112"/>
      <c r="G104" s="112"/>
      <c r="H104" s="112"/>
      <c r="I104" s="112"/>
      <c r="J104" s="113">
        <f>J160</f>
        <v>0</v>
      </c>
      <c r="L104" s="110"/>
    </row>
    <row r="105" spans="1:31" s="1" customFormat="1" ht="21.75" customHeight="1">
      <c r="A105" s="25"/>
      <c r="B105" s="26"/>
      <c r="C105" s="25"/>
      <c r="D105" s="25"/>
      <c r="E105" s="25"/>
      <c r="F105" s="25"/>
      <c r="G105" s="25"/>
      <c r="H105" s="25"/>
      <c r="I105" s="25"/>
      <c r="J105" s="25"/>
      <c r="K105" s="25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1" customFormat="1" ht="6.75" customHeight="1">
      <c r="A106" s="25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10" spans="1:31" s="1" customFormat="1" ht="6.75" customHeight="1">
      <c r="A110" s="25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24.75" customHeight="1">
      <c r="A111" s="25"/>
      <c r="B111" s="26"/>
      <c r="C111" s="17" t="s">
        <v>95</v>
      </c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6.7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1" customFormat="1" ht="12" customHeight="1">
      <c r="A113" s="25"/>
      <c r="B113" s="26"/>
      <c r="C113" s="22" t="s">
        <v>13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1" customFormat="1" ht="16.5" customHeight="1">
      <c r="A114" s="25"/>
      <c r="B114" s="26"/>
      <c r="C114" s="25"/>
      <c r="D114" s="25"/>
      <c r="E114" s="200" t="str">
        <f>E7</f>
        <v>Stavebné úpravy a udržiavacie práce hasičskej stanice DHZ v obci Podhorie</v>
      </c>
      <c r="F114" s="201"/>
      <c r="G114" s="201"/>
      <c r="H114" s="201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1" customFormat="1" ht="12" customHeight="1">
      <c r="A115" s="25"/>
      <c r="B115" s="26"/>
      <c r="C115" s="22" t="s">
        <v>80</v>
      </c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1" customFormat="1" ht="16.5" customHeight="1">
      <c r="A116" s="25"/>
      <c r="B116" s="26"/>
      <c r="C116" s="25"/>
      <c r="D116" s="25"/>
      <c r="E116" s="175" t="str">
        <f>E9</f>
        <v>BP - Búracie práce</v>
      </c>
      <c r="F116" s="199"/>
      <c r="G116" s="199"/>
      <c r="H116" s="199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" customFormat="1" ht="6.7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12" customHeight="1">
      <c r="A118" s="25"/>
      <c r="B118" s="26"/>
      <c r="C118" s="22" t="s">
        <v>16</v>
      </c>
      <c r="D118" s="25"/>
      <c r="E118" s="25"/>
      <c r="F118" s="20" t="str">
        <f>F12</f>
        <v> </v>
      </c>
      <c r="G118" s="25"/>
      <c r="H118" s="25"/>
      <c r="I118" s="22" t="s">
        <v>18</v>
      </c>
      <c r="J118" s="48">
        <f>IF(J12="","",J12)</f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6.7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5" customHeight="1">
      <c r="A120" s="25"/>
      <c r="B120" s="26"/>
      <c r="C120" s="22" t="s">
        <v>19</v>
      </c>
      <c r="D120" s="25"/>
      <c r="E120" s="25"/>
      <c r="F120" s="20" t="str">
        <f>E15</f>
        <v> </v>
      </c>
      <c r="G120" s="25"/>
      <c r="H120" s="25"/>
      <c r="I120" s="22" t="s">
        <v>23</v>
      </c>
      <c r="J120" s="23" t="str">
        <f>E21</f>
        <v> 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5" customHeight="1">
      <c r="A121" s="25"/>
      <c r="B121" s="26"/>
      <c r="C121" s="22" t="s">
        <v>22</v>
      </c>
      <c r="D121" s="25"/>
      <c r="E121" s="25"/>
      <c r="F121" s="20" t="str">
        <f>IF(E18="","",E18)</f>
        <v> </v>
      </c>
      <c r="G121" s="25"/>
      <c r="H121" s="25"/>
      <c r="I121" s="22" t="s">
        <v>25</v>
      </c>
      <c r="J121" s="23" t="str">
        <f>E24</f>
        <v> </v>
      </c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9.7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0" customFormat="1" ht="29.25" customHeight="1">
      <c r="A123" s="114"/>
      <c r="B123" s="115"/>
      <c r="C123" s="116" t="s">
        <v>96</v>
      </c>
      <c r="D123" s="117" t="s">
        <v>52</v>
      </c>
      <c r="E123" s="117" t="s">
        <v>48</v>
      </c>
      <c r="F123" s="117" t="s">
        <v>49</v>
      </c>
      <c r="G123" s="117" t="s">
        <v>97</v>
      </c>
      <c r="H123" s="117" t="s">
        <v>98</v>
      </c>
      <c r="I123" s="117" t="s">
        <v>99</v>
      </c>
      <c r="J123" s="118" t="s">
        <v>84</v>
      </c>
      <c r="K123" s="119" t="s">
        <v>100</v>
      </c>
      <c r="L123" s="120"/>
      <c r="M123" s="55" t="s">
        <v>1</v>
      </c>
      <c r="N123" s="56" t="s">
        <v>31</v>
      </c>
      <c r="O123" s="56" t="s">
        <v>101</v>
      </c>
      <c r="P123" s="56" t="s">
        <v>102</v>
      </c>
      <c r="Q123" s="56" t="s">
        <v>103</v>
      </c>
      <c r="R123" s="56" t="s">
        <v>104</v>
      </c>
      <c r="S123" s="56" t="s">
        <v>105</v>
      </c>
      <c r="T123" s="57" t="s">
        <v>106</v>
      </c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</row>
    <row r="124" spans="1:63" s="1" customFormat="1" ht="22.5" customHeight="1">
      <c r="A124" s="25"/>
      <c r="B124" s="26"/>
      <c r="C124" s="62" t="s">
        <v>85</v>
      </c>
      <c r="D124" s="25"/>
      <c r="E124" s="25"/>
      <c r="F124" s="25"/>
      <c r="G124" s="25"/>
      <c r="H124" s="25"/>
      <c r="I124" s="25"/>
      <c r="J124" s="121">
        <f>BK124</f>
        <v>0</v>
      </c>
      <c r="K124" s="25"/>
      <c r="L124" s="26"/>
      <c r="M124" s="58"/>
      <c r="N124" s="49"/>
      <c r="O124" s="59"/>
      <c r="P124" s="122">
        <f>P125+P143</f>
        <v>0</v>
      </c>
      <c r="Q124" s="59"/>
      <c r="R124" s="122">
        <f>R125+R143</f>
        <v>0</v>
      </c>
      <c r="S124" s="59"/>
      <c r="T124" s="123">
        <f>T125+T143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T124" s="13" t="s">
        <v>66</v>
      </c>
      <c r="AU124" s="13" t="s">
        <v>86</v>
      </c>
      <c r="BK124" s="124">
        <f>BK125+BK143</f>
        <v>0</v>
      </c>
    </row>
    <row r="125" spans="2:63" s="11" customFormat="1" ht="25.5" customHeight="1">
      <c r="B125" s="125"/>
      <c r="D125" s="126" t="s">
        <v>66</v>
      </c>
      <c r="E125" s="127" t="s">
        <v>107</v>
      </c>
      <c r="F125" s="127" t="s">
        <v>108</v>
      </c>
      <c r="J125" s="128">
        <f>BK125</f>
        <v>0</v>
      </c>
      <c r="L125" s="125"/>
      <c r="M125" s="129"/>
      <c r="N125" s="130"/>
      <c r="O125" s="130"/>
      <c r="P125" s="131">
        <f>P126</f>
        <v>0</v>
      </c>
      <c r="Q125" s="130"/>
      <c r="R125" s="131">
        <f>R126</f>
        <v>0</v>
      </c>
      <c r="S125" s="130"/>
      <c r="T125" s="132">
        <f>T126</f>
        <v>0</v>
      </c>
      <c r="AR125" s="126" t="s">
        <v>74</v>
      </c>
      <c r="AT125" s="133" t="s">
        <v>66</v>
      </c>
      <c r="AU125" s="133" t="s">
        <v>67</v>
      </c>
      <c r="AY125" s="126" t="s">
        <v>109</v>
      </c>
      <c r="BK125" s="134">
        <f>BK126</f>
        <v>0</v>
      </c>
    </row>
    <row r="126" spans="2:63" s="11" customFormat="1" ht="22.5" customHeight="1">
      <c r="B126" s="125"/>
      <c r="D126" s="126" t="s">
        <v>66</v>
      </c>
      <c r="E126" s="135" t="s">
        <v>110</v>
      </c>
      <c r="F126" s="135" t="s">
        <v>111</v>
      </c>
      <c r="J126" s="136">
        <f>BK126</f>
        <v>0</v>
      </c>
      <c r="L126" s="125"/>
      <c r="M126" s="129"/>
      <c r="N126" s="130"/>
      <c r="O126" s="130"/>
      <c r="P126" s="131">
        <f>SUM(P127:P142)</f>
        <v>0</v>
      </c>
      <c r="Q126" s="130"/>
      <c r="R126" s="131">
        <f>SUM(R127:R142)</f>
        <v>0</v>
      </c>
      <c r="S126" s="130"/>
      <c r="T126" s="132">
        <f>SUM(T127:T142)</f>
        <v>0</v>
      </c>
      <c r="AR126" s="126" t="s">
        <v>74</v>
      </c>
      <c r="AT126" s="133" t="s">
        <v>66</v>
      </c>
      <c r="AU126" s="133" t="s">
        <v>74</v>
      </c>
      <c r="AY126" s="126" t="s">
        <v>109</v>
      </c>
      <c r="BK126" s="134">
        <f>SUM(BK127:BK142)</f>
        <v>0</v>
      </c>
    </row>
    <row r="127" spans="1:65" s="1" customFormat="1" ht="24" customHeight="1">
      <c r="A127" s="25"/>
      <c r="B127" s="137"/>
      <c r="C127" s="138" t="s">
        <v>74</v>
      </c>
      <c r="D127" s="138" t="s">
        <v>112</v>
      </c>
      <c r="E127" s="139" t="s">
        <v>113</v>
      </c>
      <c r="F127" s="140" t="s">
        <v>114</v>
      </c>
      <c r="G127" s="141" t="s">
        <v>115</v>
      </c>
      <c r="H127" s="142">
        <v>4.4</v>
      </c>
      <c r="I127" s="143">
        <v>0</v>
      </c>
      <c r="J127" s="143">
        <f aca="true" t="shared" si="0" ref="J127:J142">ROUND(I127*H127,2)</f>
        <v>0</v>
      </c>
      <c r="K127" s="144"/>
      <c r="L127" s="26"/>
      <c r="M127" s="145" t="s">
        <v>1</v>
      </c>
      <c r="N127" s="146" t="s">
        <v>33</v>
      </c>
      <c r="O127" s="147">
        <v>0</v>
      </c>
      <c r="P127" s="147">
        <f aca="true" t="shared" si="1" ref="P127:P142">O127*H127</f>
        <v>0</v>
      </c>
      <c r="Q127" s="147">
        <v>0</v>
      </c>
      <c r="R127" s="147">
        <f aca="true" t="shared" si="2" ref="R127:R142">Q127*H127</f>
        <v>0</v>
      </c>
      <c r="S127" s="147">
        <v>0</v>
      </c>
      <c r="T127" s="148">
        <f aca="true" t="shared" si="3" ref="T127:T142"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9" t="s">
        <v>116</v>
      </c>
      <c r="AT127" s="149" t="s">
        <v>112</v>
      </c>
      <c r="AU127" s="149" t="s">
        <v>117</v>
      </c>
      <c r="AY127" s="13" t="s">
        <v>109</v>
      </c>
      <c r="BE127" s="150">
        <f aca="true" t="shared" si="4" ref="BE127:BE142">IF(N127="základná",J127,0)</f>
        <v>0</v>
      </c>
      <c r="BF127" s="150">
        <f aca="true" t="shared" si="5" ref="BF127:BF142">IF(N127="znížená",J127,0)</f>
        <v>0</v>
      </c>
      <c r="BG127" s="150">
        <f aca="true" t="shared" si="6" ref="BG127:BG142">IF(N127="zákl. prenesená",J127,0)</f>
        <v>0</v>
      </c>
      <c r="BH127" s="150">
        <f aca="true" t="shared" si="7" ref="BH127:BH142">IF(N127="zníž. prenesená",J127,0)</f>
        <v>0</v>
      </c>
      <c r="BI127" s="150">
        <f aca="true" t="shared" si="8" ref="BI127:BI142">IF(N127="nulová",J127,0)</f>
        <v>0</v>
      </c>
      <c r="BJ127" s="13" t="s">
        <v>117</v>
      </c>
      <c r="BK127" s="150">
        <f aca="true" t="shared" si="9" ref="BK127:BK142">ROUND(I127*H127,2)</f>
        <v>0</v>
      </c>
      <c r="BL127" s="13" t="s">
        <v>116</v>
      </c>
      <c r="BM127" s="149" t="s">
        <v>118</v>
      </c>
    </row>
    <row r="128" spans="1:65" s="1" customFormat="1" ht="24" customHeight="1">
      <c r="A128" s="25"/>
      <c r="B128" s="137"/>
      <c r="C128" s="138" t="s">
        <v>117</v>
      </c>
      <c r="D128" s="138" t="s">
        <v>112</v>
      </c>
      <c r="E128" s="139" t="s">
        <v>119</v>
      </c>
      <c r="F128" s="140" t="s">
        <v>120</v>
      </c>
      <c r="G128" s="141" t="s">
        <v>115</v>
      </c>
      <c r="H128" s="142">
        <v>23.021</v>
      </c>
      <c r="I128" s="143">
        <v>0</v>
      </c>
      <c r="J128" s="143">
        <f t="shared" si="0"/>
        <v>0</v>
      </c>
      <c r="K128" s="144"/>
      <c r="L128" s="26"/>
      <c r="M128" s="145" t="s">
        <v>1</v>
      </c>
      <c r="N128" s="146" t="s">
        <v>33</v>
      </c>
      <c r="O128" s="147">
        <v>0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9" t="s">
        <v>116</v>
      </c>
      <c r="AT128" s="149" t="s">
        <v>112</v>
      </c>
      <c r="AU128" s="149" t="s">
        <v>117</v>
      </c>
      <c r="AY128" s="13" t="s">
        <v>109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3" t="s">
        <v>117</v>
      </c>
      <c r="BK128" s="150">
        <f t="shared" si="9"/>
        <v>0</v>
      </c>
      <c r="BL128" s="13" t="s">
        <v>116</v>
      </c>
      <c r="BM128" s="149" t="s">
        <v>121</v>
      </c>
    </row>
    <row r="129" spans="1:65" s="1" customFormat="1" ht="24" customHeight="1">
      <c r="A129" s="25"/>
      <c r="B129" s="137"/>
      <c r="C129" s="138" t="s">
        <v>122</v>
      </c>
      <c r="D129" s="138" t="s">
        <v>112</v>
      </c>
      <c r="E129" s="139" t="s">
        <v>123</v>
      </c>
      <c r="F129" s="140" t="s">
        <v>124</v>
      </c>
      <c r="G129" s="141" t="s">
        <v>125</v>
      </c>
      <c r="H129" s="142">
        <v>2</v>
      </c>
      <c r="I129" s="143">
        <v>0</v>
      </c>
      <c r="J129" s="143">
        <f t="shared" si="0"/>
        <v>0</v>
      </c>
      <c r="K129" s="144"/>
      <c r="L129" s="26"/>
      <c r="M129" s="145" t="s">
        <v>1</v>
      </c>
      <c r="N129" s="146" t="s">
        <v>33</v>
      </c>
      <c r="O129" s="147">
        <v>0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9" t="s">
        <v>116</v>
      </c>
      <c r="AT129" s="149" t="s">
        <v>112</v>
      </c>
      <c r="AU129" s="149" t="s">
        <v>117</v>
      </c>
      <c r="AY129" s="13" t="s">
        <v>109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3" t="s">
        <v>117</v>
      </c>
      <c r="BK129" s="150">
        <f t="shared" si="9"/>
        <v>0</v>
      </c>
      <c r="BL129" s="13" t="s">
        <v>116</v>
      </c>
      <c r="BM129" s="149" t="s">
        <v>126</v>
      </c>
    </row>
    <row r="130" spans="1:65" s="1" customFormat="1" ht="24" customHeight="1">
      <c r="A130" s="25"/>
      <c r="B130" s="137"/>
      <c r="C130" s="138" t="s">
        <v>116</v>
      </c>
      <c r="D130" s="138" t="s">
        <v>112</v>
      </c>
      <c r="E130" s="139" t="s">
        <v>127</v>
      </c>
      <c r="F130" s="140" t="s">
        <v>128</v>
      </c>
      <c r="G130" s="141" t="s">
        <v>125</v>
      </c>
      <c r="H130" s="142">
        <v>2</v>
      </c>
      <c r="I130" s="143">
        <v>0</v>
      </c>
      <c r="J130" s="143">
        <f t="shared" si="0"/>
        <v>0</v>
      </c>
      <c r="K130" s="144"/>
      <c r="L130" s="26"/>
      <c r="M130" s="145" t="s">
        <v>1</v>
      </c>
      <c r="N130" s="146" t="s">
        <v>33</v>
      </c>
      <c r="O130" s="147">
        <v>0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9" t="s">
        <v>116</v>
      </c>
      <c r="AT130" s="149" t="s">
        <v>112</v>
      </c>
      <c r="AU130" s="149" t="s">
        <v>117</v>
      </c>
      <c r="AY130" s="13" t="s">
        <v>109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3" t="s">
        <v>117</v>
      </c>
      <c r="BK130" s="150">
        <f t="shared" si="9"/>
        <v>0</v>
      </c>
      <c r="BL130" s="13" t="s">
        <v>116</v>
      </c>
      <c r="BM130" s="149" t="s">
        <v>129</v>
      </c>
    </row>
    <row r="131" spans="1:65" s="1" customFormat="1" ht="24" customHeight="1">
      <c r="A131" s="25"/>
      <c r="B131" s="137"/>
      <c r="C131" s="138" t="s">
        <v>130</v>
      </c>
      <c r="D131" s="138" t="s">
        <v>112</v>
      </c>
      <c r="E131" s="139" t="s">
        <v>131</v>
      </c>
      <c r="F131" s="140" t="s">
        <v>132</v>
      </c>
      <c r="G131" s="141" t="s">
        <v>115</v>
      </c>
      <c r="H131" s="142">
        <v>1.602</v>
      </c>
      <c r="I131" s="143">
        <v>0</v>
      </c>
      <c r="J131" s="143">
        <f t="shared" si="0"/>
        <v>0</v>
      </c>
      <c r="K131" s="144"/>
      <c r="L131" s="26"/>
      <c r="M131" s="145" t="s">
        <v>1</v>
      </c>
      <c r="N131" s="146" t="s">
        <v>33</v>
      </c>
      <c r="O131" s="147">
        <v>0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9" t="s">
        <v>116</v>
      </c>
      <c r="AT131" s="149" t="s">
        <v>112</v>
      </c>
      <c r="AU131" s="149" t="s">
        <v>117</v>
      </c>
      <c r="AY131" s="13" t="s">
        <v>109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3" t="s">
        <v>117</v>
      </c>
      <c r="BK131" s="150">
        <f t="shared" si="9"/>
        <v>0</v>
      </c>
      <c r="BL131" s="13" t="s">
        <v>116</v>
      </c>
      <c r="BM131" s="149" t="s">
        <v>133</v>
      </c>
    </row>
    <row r="132" spans="1:65" s="1" customFormat="1" ht="24" customHeight="1">
      <c r="A132" s="25"/>
      <c r="B132" s="137"/>
      <c r="C132" s="138" t="s">
        <v>134</v>
      </c>
      <c r="D132" s="138" t="s">
        <v>112</v>
      </c>
      <c r="E132" s="139" t="s">
        <v>135</v>
      </c>
      <c r="F132" s="140" t="s">
        <v>136</v>
      </c>
      <c r="G132" s="141" t="s">
        <v>115</v>
      </c>
      <c r="H132" s="142">
        <v>10.441</v>
      </c>
      <c r="I132" s="143">
        <v>0</v>
      </c>
      <c r="J132" s="143">
        <f t="shared" si="0"/>
        <v>0</v>
      </c>
      <c r="K132" s="144"/>
      <c r="L132" s="26"/>
      <c r="M132" s="145" t="s">
        <v>1</v>
      </c>
      <c r="N132" s="146" t="s">
        <v>33</v>
      </c>
      <c r="O132" s="147">
        <v>0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9" t="s">
        <v>116</v>
      </c>
      <c r="AT132" s="149" t="s">
        <v>112</v>
      </c>
      <c r="AU132" s="149" t="s">
        <v>117</v>
      </c>
      <c r="AY132" s="13" t="s">
        <v>109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3" t="s">
        <v>117</v>
      </c>
      <c r="BK132" s="150">
        <f t="shared" si="9"/>
        <v>0</v>
      </c>
      <c r="BL132" s="13" t="s">
        <v>116</v>
      </c>
      <c r="BM132" s="149" t="s">
        <v>137</v>
      </c>
    </row>
    <row r="133" spans="1:65" s="1" customFormat="1" ht="24" customHeight="1">
      <c r="A133" s="25"/>
      <c r="B133" s="137"/>
      <c r="C133" s="138" t="s">
        <v>138</v>
      </c>
      <c r="D133" s="138" t="s">
        <v>112</v>
      </c>
      <c r="E133" s="139" t="s">
        <v>139</v>
      </c>
      <c r="F133" s="140" t="s">
        <v>140</v>
      </c>
      <c r="G133" s="141" t="s">
        <v>115</v>
      </c>
      <c r="H133" s="142">
        <v>3.622</v>
      </c>
      <c r="I133" s="143">
        <v>0</v>
      </c>
      <c r="J133" s="143">
        <f t="shared" si="0"/>
        <v>0</v>
      </c>
      <c r="K133" s="144"/>
      <c r="L133" s="26"/>
      <c r="M133" s="145" t="s">
        <v>1</v>
      </c>
      <c r="N133" s="146" t="s">
        <v>33</v>
      </c>
      <c r="O133" s="147">
        <v>0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116</v>
      </c>
      <c r="AT133" s="149" t="s">
        <v>112</v>
      </c>
      <c r="AU133" s="149" t="s">
        <v>117</v>
      </c>
      <c r="AY133" s="13" t="s">
        <v>109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3" t="s">
        <v>117</v>
      </c>
      <c r="BK133" s="150">
        <f t="shared" si="9"/>
        <v>0</v>
      </c>
      <c r="BL133" s="13" t="s">
        <v>116</v>
      </c>
      <c r="BM133" s="149" t="s">
        <v>7</v>
      </c>
    </row>
    <row r="134" spans="1:65" s="1" customFormat="1" ht="24" customHeight="1">
      <c r="A134" s="25"/>
      <c r="B134" s="137"/>
      <c r="C134" s="138" t="s">
        <v>118</v>
      </c>
      <c r="D134" s="138" t="s">
        <v>112</v>
      </c>
      <c r="E134" s="139" t="s">
        <v>141</v>
      </c>
      <c r="F134" s="140" t="s">
        <v>142</v>
      </c>
      <c r="G134" s="141" t="s">
        <v>115</v>
      </c>
      <c r="H134" s="142">
        <v>9.523</v>
      </c>
      <c r="I134" s="143">
        <v>0</v>
      </c>
      <c r="J134" s="143">
        <f t="shared" si="0"/>
        <v>0</v>
      </c>
      <c r="K134" s="144"/>
      <c r="L134" s="26"/>
      <c r="M134" s="145" t="s">
        <v>1</v>
      </c>
      <c r="N134" s="146" t="s">
        <v>33</v>
      </c>
      <c r="O134" s="147">
        <v>0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116</v>
      </c>
      <c r="AT134" s="149" t="s">
        <v>112</v>
      </c>
      <c r="AU134" s="149" t="s">
        <v>117</v>
      </c>
      <c r="AY134" s="13" t="s">
        <v>109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3" t="s">
        <v>117</v>
      </c>
      <c r="BK134" s="150">
        <f t="shared" si="9"/>
        <v>0</v>
      </c>
      <c r="BL134" s="13" t="s">
        <v>116</v>
      </c>
      <c r="BM134" s="149" t="s">
        <v>143</v>
      </c>
    </row>
    <row r="135" spans="1:65" s="1" customFormat="1" ht="24" customHeight="1">
      <c r="A135" s="25"/>
      <c r="B135" s="137"/>
      <c r="C135" s="138" t="s">
        <v>110</v>
      </c>
      <c r="D135" s="138" t="s">
        <v>112</v>
      </c>
      <c r="E135" s="139" t="s">
        <v>144</v>
      </c>
      <c r="F135" s="140" t="s">
        <v>145</v>
      </c>
      <c r="G135" s="141" t="s">
        <v>146</v>
      </c>
      <c r="H135" s="142">
        <v>0.404</v>
      </c>
      <c r="I135" s="143">
        <v>0</v>
      </c>
      <c r="J135" s="143">
        <f t="shared" si="0"/>
        <v>0</v>
      </c>
      <c r="K135" s="144"/>
      <c r="L135" s="26"/>
      <c r="M135" s="145" t="s">
        <v>1</v>
      </c>
      <c r="N135" s="146" t="s">
        <v>33</v>
      </c>
      <c r="O135" s="147">
        <v>0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9" t="s">
        <v>116</v>
      </c>
      <c r="AT135" s="149" t="s">
        <v>112</v>
      </c>
      <c r="AU135" s="149" t="s">
        <v>117</v>
      </c>
      <c r="AY135" s="13" t="s">
        <v>109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3" t="s">
        <v>117</v>
      </c>
      <c r="BK135" s="150">
        <f t="shared" si="9"/>
        <v>0</v>
      </c>
      <c r="BL135" s="13" t="s">
        <v>116</v>
      </c>
      <c r="BM135" s="149" t="s">
        <v>147</v>
      </c>
    </row>
    <row r="136" spans="1:65" s="1" customFormat="1" ht="24" customHeight="1">
      <c r="A136" s="25"/>
      <c r="B136" s="137"/>
      <c r="C136" s="138" t="s">
        <v>121</v>
      </c>
      <c r="D136" s="138" t="s">
        <v>112</v>
      </c>
      <c r="E136" s="139" t="s">
        <v>148</v>
      </c>
      <c r="F136" s="140" t="s">
        <v>149</v>
      </c>
      <c r="G136" s="141" t="s">
        <v>146</v>
      </c>
      <c r="H136" s="142">
        <v>0.78</v>
      </c>
      <c r="I136" s="143">
        <v>0</v>
      </c>
      <c r="J136" s="143">
        <f t="shared" si="0"/>
        <v>0</v>
      </c>
      <c r="K136" s="144"/>
      <c r="L136" s="26"/>
      <c r="M136" s="145" t="s">
        <v>1</v>
      </c>
      <c r="N136" s="146" t="s">
        <v>33</v>
      </c>
      <c r="O136" s="147">
        <v>0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116</v>
      </c>
      <c r="AT136" s="149" t="s">
        <v>112</v>
      </c>
      <c r="AU136" s="149" t="s">
        <v>117</v>
      </c>
      <c r="AY136" s="13" t="s">
        <v>109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3" t="s">
        <v>117</v>
      </c>
      <c r="BK136" s="150">
        <f t="shared" si="9"/>
        <v>0</v>
      </c>
      <c r="BL136" s="13" t="s">
        <v>116</v>
      </c>
      <c r="BM136" s="149" t="s">
        <v>150</v>
      </c>
    </row>
    <row r="137" spans="1:65" s="1" customFormat="1" ht="24" customHeight="1">
      <c r="A137" s="25"/>
      <c r="B137" s="137"/>
      <c r="C137" s="138" t="s">
        <v>151</v>
      </c>
      <c r="D137" s="138" t="s">
        <v>112</v>
      </c>
      <c r="E137" s="139" t="s">
        <v>152</v>
      </c>
      <c r="F137" s="140" t="s">
        <v>153</v>
      </c>
      <c r="G137" s="141" t="s">
        <v>115</v>
      </c>
      <c r="H137" s="142">
        <v>30.54</v>
      </c>
      <c r="I137" s="143">
        <v>0</v>
      </c>
      <c r="J137" s="143">
        <f t="shared" si="0"/>
        <v>0</v>
      </c>
      <c r="K137" s="144"/>
      <c r="L137" s="26"/>
      <c r="M137" s="145" t="s">
        <v>1</v>
      </c>
      <c r="N137" s="146" t="s">
        <v>33</v>
      </c>
      <c r="O137" s="147">
        <v>0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116</v>
      </c>
      <c r="AT137" s="149" t="s">
        <v>112</v>
      </c>
      <c r="AU137" s="149" t="s">
        <v>117</v>
      </c>
      <c r="AY137" s="13" t="s">
        <v>109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3" t="s">
        <v>117</v>
      </c>
      <c r="BK137" s="150">
        <f t="shared" si="9"/>
        <v>0</v>
      </c>
      <c r="BL137" s="13" t="s">
        <v>116</v>
      </c>
      <c r="BM137" s="149" t="s">
        <v>154</v>
      </c>
    </row>
    <row r="138" spans="1:65" s="1" customFormat="1" ht="36" customHeight="1">
      <c r="A138" s="25"/>
      <c r="B138" s="137"/>
      <c r="C138" s="138" t="s">
        <v>126</v>
      </c>
      <c r="D138" s="138" t="s">
        <v>112</v>
      </c>
      <c r="E138" s="139" t="s">
        <v>155</v>
      </c>
      <c r="F138" s="140" t="s">
        <v>156</v>
      </c>
      <c r="G138" s="141" t="s">
        <v>115</v>
      </c>
      <c r="H138" s="142">
        <v>21.6</v>
      </c>
      <c r="I138" s="143">
        <v>0</v>
      </c>
      <c r="J138" s="143">
        <f t="shared" si="0"/>
        <v>0</v>
      </c>
      <c r="K138" s="144"/>
      <c r="L138" s="26"/>
      <c r="M138" s="145" t="s">
        <v>1</v>
      </c>
      <c r="N138" s="146" t="s">
        <v>33</v>
      </c>
      <c r="O138" s="147">
        <v>0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116</v>
      </c>
      <c r="AT138" s="149" t="s">
        <v>112</v>
      </c>
      <c r="AU138" s="149" t="s">
        <v>117</v>
      </c>
      <c r="AY138" s="13" t="s">
        <v>109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3" t="s">
        <v>117</v>
      </c>
      <c r="BK138" s="150">
        <f t="shared" si="9"/>
        <v>0</v>
      </c>
      <c r="BL138" s="13" t="s">
        <v>116</v>
      </c>
      <c r="BM138" s="149" t="s">
        <v>157</v>
      </c>
    </row>
    <row r="139" spans="1:65" s="1" customFormat="1" ht="16.5" customHeight="1">
      <c r="A139" s="25"/>
      <c r="B139" s="137"/>
      <c r="C139" s="138" t="s">
        <v>158</v>
      </c>
      <c r="D139" s="138" t="s">
        <v>112</v>
      </c>
      <c r="E139" s="139" t="s">
        <v>159</v>
      </c>
      <c r="F139" s="140" t="s">
        <v>160</v>
      </c>
      <c r="G139" s="141" t="s">
        <v>161</v>
      </c>
      <c r="H139" s="142">
        <v>25</v>
      </c>
      <c r="I139" s="143">
        <v>0</v>
      </c>
      <c r="J139" s="143">
        <f t="shared" si="0"/>
        <v>0</v>
      </c>
      <c r="K139" s="144"/>
      <c r="L139" s="26"/>
      <c r="M139" s="145" t="s">
        <v>1</v>
      </c>
      <c r="N139" s="146" t="s">
        <v>33</v>
      </c>
      <c r="O139" s="147">
        <v>0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116</v>
      </c>
      <c r="AT139" s="149" t="s">
        <v>112</v>
      </c>
      <c r="AU139" s="149" t="s">
        <v>117</v>
      </c>
      <c r="AY139" s="13" t="s">
        <v>109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3" t="s">
        <v>117</v>
      </c>
      <c r="BK139" s="150">
        <f t="shared" si="9"/>
        <v>0</v>
      </c>
      <c r="BL139" s="13" t="s">
        <v>116</v>
      </c>
      <c r="BM139" s="149" t="s">
        <v>162</v>
      </c>
    </row>
    <row r="140" spans="1:65" s="1" customFormat="1" ht="24" customHeight="1">
      <c r="A140" s="25"/>
      <c r="B140" s="137"/>
      <c r="C140" s="138" t="s">
        <v>129</v>
      </c>
      <c r="D140" s="138" t="s">
        <v>112</v>
      </c>
      <c r="E140" s="139" t="s">
        <v>163</v>
      </c>
      <c r="F140" s="140" t="s">
        <v>164</v>
      </c>
      <c r="G140" s="141" t="s">
        <v>161</v>
      </c>
      <c r="H140" s="142">
        <v>450.08</v>
      </c>
      <c r="I140" s="143">
        <v>0</v>
      </c>
      <c r="J140" s="143">
        <f t="shared" si="0"/>
        <v>0</v>
      </c>
      <c r="K140" s="144"/>
      <c r="L140" s="26"/>
      <c r="M140" s="145" t="s">
        <v>1</v>
      </c>
      <c r="N140" s="146" t="s">
        <v>33</v>
      </c>
      <c r="O140" s="147">
        <v>0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116</v>
      </c>
      <c r="AT140" s="149" t="s">
        <v>112</v>
      </c>
      <c r="AU140" s="149" t="s">
        <v>117</v>
      </c>
      <c r="AY140" s="13" t="s">
        <v>109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3" t="s">
        <v>117</v>
      </c>
      <c r="BK140" s="150">
        <f t="shared" si="9"/>
        <v>0</v>
      </c>
      <c r="BL140" s="13" t="s">
        <v>116</v>
      </c>
      <c r="BM140" s="149" t="s">
        <v>165</v>
      </c>
    </row>
    <row r="141" spans="1:65" s="1" customFormat="1" ht="24" customHeight="1">
      <c r="A141" s="25"/>
      <c r="B141" s="137"/>
      <c r="C141" s="138" t="s">
        <v>166</v>
      </c>
      <c r="D141" s="138" t="s">
        <v>112</v>
      </c>
      <c r="E141" s="139" t="s">
        <v>167</v>
      </c>
      <c r="F141" s="140" t="s">
        <v>168</v>
      </c>
      <c r="G141" s="141" t="s">
        <v>161</v>
      </c>
      <c r="H141" s="142">
        <v>45.008</v>
      </c>
      <c r="I141" s="143">
        <v>0</v>
      </c>
      <c r="J141" s="143">
        <f t="shared" si="0"/>
        <v>0</v>
      </c>
      <c r="K141" s="144"/>
      <c r="L141" s="26"/>
      <c r="M141" s="145" t="s">
        <v>1</v>
      </c>
      <c r="N141" s="146" t="s">
        <v>33</v>
      </c>
      <c r="O141" s="147">
        <v>0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9" t="s">
        <v>116</v>
      </c>
      <c r="AT141" s="149" t="s">
        <v>112</v>
      </c>
      <c r="AU141" s="149" t="s">
        <v>117</v>
      </c>
      <c r="AY141" s="13" t="s">
        <v>109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3" t="s">
        <v>117</v>
      </c>
      <c r="BK141" s="150">
        <f t="shared" si="9"/>
        <v>0</v>
      </c>
      <c r="BL141" s="13" t="s">
        <v>116</v>
      </c>
      <c r="BM141" s="149" t="s">
        <v>169</v>
      </c>
    </row>
    <row r="142" spans="1:65" s="1" customFormat="1" ht="24" customHeight="1">
      <c r="A142" s="25"/>
      <c r="B142" s="137"/>
      <c r="C142" s="138" t="s">
        <v>133</v>
      </c>
      <c r="D142" s="138" t="s">
        <v>112</v>
      </c>
      <c r="E142" s="139" t="s">
        <v>170</v>
      </c>
      <c r="F142" s="140" t="s">
        <v>171</v>
      </c>
      <c r="G142" s="141" t="s">
        <v>161</v>
      </c>
      <c r="H142" s="142">
        <v>12</v>
      </c>
      <c r="I142" s="143">
        <v>0</v>
      </c>
      <c r="J142" s="143">
        <f t="shared" si="0"/>
        <v>0</v>
      </c>
      <c r="K142" s="144"/>
      <c r="L142" s="26"/>
      <c r="M142" s="145" t="s">
        <v>1</v>
      </c>
      <c r="N142" s="146" t="s">
        <v>33</v>
      </c>
      <c r="O142" s="147">
        <v>0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116</v>
      </c>
      <c r="AT142" s="149" t="s">
        <v>112</v>
      </c>
      <c r="AU142" s="149" t="s">
        <v>117</v>
      </c>
      <c r="AY142" s="13" t="s">
        <v>109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3" t="s">
        <v>117</v>
      </c>
      <c r="BK142" s="150">
        <f t="shared" si="9"/>
        <v>0</v>
      </c>
      <c r="BL142" s="13" t="s">
        <v>116</v>
      </c>
      <c r="BM142" s="149" t="s">
        <v>172</v>
      </c>
    </row>
    <row r="143" spans="2:63" s="11" customFormat="1" ht="25.5" customHeight="1">
      <c r="B143" s="125"/>
      <c r="D143" s="126" t="s">
        <v>66</v>
      </c>
      <c r="E143" s="127" t="s">
        <v>173</v>
      </c>
      <c r="F143" s="127" t="s">
        <v>174</v>
      </c>
      <c r="J143" s="128">
        <f>BK143</f>
        <v>0</v>
      </c>
      <c r="L143" s="125"/>
      <c r="M143" s="129"/>
      <c r="N143" s="130"/>
      <c r="O143" s="130"/>
      <c r="P143" s="131">
        <f>P144+P150+P153+P155+P160</f>
        <v>0</v>
      </c>
      <c r="Q143" s="130"/>
      <c r="R143" s="131">
        <f>R144+R150+R153+R155+R160</f>
        <v>0</v>
      </c>
      <c r="S143" s="130"/>
      <c r="T143" s="132">
        <f>T144+T150+T153+T155+T160</f>
        <v>0</v>
      </c>
      <c r="AR143" s="126" t="s">
        <v>117</v>
      </c>
      <c r="AT143" s="133" t="s">
        <v>66</v>
      </c>
      <c r="AU143" s="133" t="s">
        <v>67</v>
      </c>
      <c r="AY143" s="126" t="s">
        <v>109</v>
      </c>
      <c r="BK143" s="134">
        <f>BK144+BK150+BK153+BK155+BK160</f>
        <v>0</v>
      </c>
    </row>
    <row r="144" spans="2:63" s="11" customFormat="1" ht="22.5" customHeight="1">
      <c r="B144" s="125"/>
      <c r="D144" s="126" t="s">
        <v>66</v>
      </c>
      <c r="E144" s="135" t="s">
        <v>175</v>
      </c>
      <c r="F144" s="135" t="s">
        <v>176</v>
      </c>
      <c r="J144" s="136">
        <f>BK144</f>
        <v>0</v>
      </c>
      <c r="L144" s="125"/>
      <c r="M144" s="129"/>
      <c r="N144" s="130"/>
      <c r="O144" s="130"/>
      <c r="P144" s="131">
        <f>SUM(P145:P149)</f>
        <v>0</v>
      </c>
      <c r="Q144" s="130"/>
      <c r="R144" s="131">
        <f>SUM(R145:R149)</f>
        <v>0</v>
      </c>
      <c r="S144" s="130"/>
      <c r="T144" s="132">
        <f>SUM(T145:T149)</f>
        <v>0</v>
      </c>
      <c r="AR144" s="126" t="s">
        <v>117</v>
      </c>
      <c r="AT144" s="133" t="s">
        <v>66</v>
      </c>
      <c r="AU144" s="133" t="s">
        <v>74</v>
      </c>
      <c r="AY144" s="126" t="s">
        <v>109</v>
      </c>
      <c r="BK144" s="134">
        <f>SUM(BK145:BK149)</f>
        <v>0</v>
      </c>
    </row>
    <row r="145" spans="1:65" s="1" customFormat="1" ht="24" customHeight="1">
      <c r="A145" s="25"/>
      <c r="B145" s="137"/>
      <c r="C145" s="138" t="s">
        <v>177</v>
      </c>
      <c r="D145" s="138" t="s">
        <v>112</v>
      </c>
      <c r="E145" s="139" t="s">
        <v>178</v>
      </c>
      <c r="F145" s="140" t="s">
        <v>179</v>
      </c>
      <c r="G145" s="141" t="s">
        <v>180</v>
      </c>
      <c r="H145" s="142">
        <v>1</v>
      </c>
      <c r="I145" s="143">
        <v>0</v>
      </c>
      <c r="J145" s="143">
        <f>ROUND(I145*H145,2)</f>
        <v>0</v>
      </c>
      <c r="K145" s="144"/>
      <c r="L145" s="26"/>
      <c r="M145" s="145" t="s">
        <v>1</v>
      </c>
      <c r="N145" s="146" t="s">
        <v>33</v>
      </c>
      <c r="O145" s="147">
        <v>0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133</v>
      </c>
      <c r="AT145" s="149" t="s">
        <v>112</v>
      </c>
      <c r="AU145" s="149" t="s">
        <v>117</v>
      </c>
      <c r="AY145" s="13" t="s">
        <v>109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3" t="s">
        <v>117</v>
      </c>
      <c r="BK145" s="150">
        <f>ROUND(I145*H145,2)</f>
        <v>0</v>
      </c>
      <c r="BL145" s="13" t="s">
        <v>133</v>
      </c>
      <c r="BM145" s="149" t="s">
        <v>181</v>
      </c>
    </row>
    <row r="146" spans="1:65" s="1" customFormat="1" ht="24" customHeight="1">
      <c r="A146" s="25"/>
      <c r="B146" s="137"/>
      <c r="C146" s="138" t="s">
        <v>137</v>
      </c>
      <c r="D146" s="138" t="s">
        <v>112</v>
      </c>
      <c r="E146" s="139" t="s">
        <v>182</v>
      </c>
      <c r="F146" s="140" t="s">
        <v>183</v>
      </c>
      <c r="G146" s="141" t="s">
        <v>180</v>
      </c>
      <c r="H146" s="142">
        <v>2</v>
      </c>
      <c r="I146" s="143">
        <v>0</v>
      </c>
      <c r="J146" s="143">
        <f>ROUND(I146*H146,2)</f>
        <v>0</v>
      </c>
      <c r="K146" s="144"/>
      <c r="L146" s="26"/>
      <c r="M146" s="145" t="s">
        <v>1</v>
      </c>
      <c r="N146" s="146" t="s">
        <v>33</v>
      </c>
      <c r="O146" s="147">
        <v>0</v>
      </c>
      <c r="P146" s="147">
        <f>O146*H146</f>
        <v>0</v>
      </c>
      <c r="Q146" s="147">
        <v>0</v>
      </c>
      <c r="R146" s="147">
        <f>Q146*H146</f>
        <v>0</v>
      </c>
      <c r="S146" s="147">
        <v>0</v>
      </c>
      <c r="T146" s="148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9" t="s">
        <v>133</v>
      </c>
      <c r="AT146" s="149" t="s">
        <v>112</v>
      </c>
      <c r="AU146" s="149" t="s">
        <v>117</v>
      </c>
      <c r="AY146" s="13" t="s">
        <v>109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3" t="s">
        <v>117</v>
      </c>
      <c r="BK146" s="150">
        <f>ROUND(I146*H146,2)</f>
        <v>0</v>
      </c>
      <c r="BL146" s="13" t="s">
        <v>133</v>
      </c>
      <c r="BM146" s="149" t="s">
        <v>184</v>
      </c>
    </row>
    <row r="147" spans="1:65" s="1" customFormat="1" ht="24" customHeight="1">
      <c r="A147" s="25"/>
      <c r="B147" s="137"/>
      <c r="C147" s="138" t="s">
        <v>185</v>
      </c>
      <c r="D147" s="138" t="s">
        <v>112</v>
      </c>
      <c r="E147" s="139" t="s">
        <v>186</v>
      </c>
      <c r="F147" s="140" t="s">
        <v>187</v>
      </c>
      <c r="G147" s="141" t="s">
        <v>180</v>
      </c>
      <c r="H147" s="142">
        <v>1</v>
      </c>
      <c r="I147" s="143">
        <v>0</v>
      </c>
      <c r="J147" s="143">
        <f>ROUND(I147*H147,2)</f>
        <v>0</v>
      </c>
      <c r="K147" s="144"/>
      <c r="L147" s="26"/>
      <c r="M147" s="145" t="s">
        <v>1</v>
      </c>
      <c r="N147" s="146" t="s">
        <v>33</v>
      </c>
      <c r="O147" s="147">
        <v>0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133</v>
      </c>
      <c r="AT147" s="149" t="s">
        <v>112</v>
      </c>
      <c r="AU147" s="149" t="s">
        <v>117</v>
      </c>
      <c r="AY147" s="13" t="s">
        <v>109</v>
      </c>
      <c r="BE147" s="150">
        <f>IF(N147="základná",J147,0)</f>
        <v>0</v>
      </c>
      <c r="BF147" s="150">
        <f>IF(N147="znížená",J147,0)</f>
        <v>0</v>
      </c>
      <c r="BG147" s="150">
        <f>IF(N147="zákl. prenesená",J147,0)</f>
        <v>0</v>
      </c>
      <c r="BH147" s="150">
        <f>IF(N147="zníž. prenesená",J147,0)</f>
        <v>0</v>
      </c>
      <c r="BI147" s="150">
        <f>IF(N147="nulová",J147,0)</f>
        <v>0</v>
      </c>
      <c r="BJ147" s="13" t="s">
        <v>117</v>
      </c>
      <c r="BK147" s="150">
        <f>ROUND(I147*H147,2)</f>
        <v>0</v>
      </c>
      <c r="BL147" s="13" t="s">
        <v>133</v>
      </c>
      <c r="BM147" s="149" t="s">
        <v>188</v>
      </c>
    </row>
    <row r="148" spans="1:65" s="1" customFormat="1" ht="16.5" customHeight="1">
      <c r="A148" s="25"/>
      <c r="B148" s="137"/>
      <c r="C148" s="138" t="s">
        <v>7</v>
      </c>
      <c r="D148" s="138" t="s">
        <v>112</v>
      </c>
      <c r="E148" s="139" t="s">
        <v>189</v>
      </c>
      <c r="F148" s="140" t="s">
        <v>190</v>
      </c>
      <c r="G148" s="141" t="s">
        <v>180</v>
      </c>
      <c r="H148" s="142">
        <v>1</v>
      </c>
      <c r="I148" s="143">
        <v>0</v>
      </c>
      <c r="J148" s="143">
        <f>ROUND(I148*H148,2)</f>
        <v>0</v>
      </c>
      <c r="K148" s="144"/>
      <c r="L148" s="26"/>
      <c r="M148" s="145" t="s">
        <v>1</v>
      </c>
      <c r="N148" s="146" t="s">
        <v>33</v>
      </c>
      <c r="O148" s="147">
        <v>0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133</v>
      </c>
      <c r="AT148" s="149" t="s">
        <v>112</v>
      </c>
      <c r="AU148" s="149" t="s">
        <v>117</v>
      </c>
      <c r="AY148" s="13" t="s">
        <v>109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3" t="s">
        <v>117</v>
      </c>
      <c r="BK148" s="150">
        <f>ROUND(I148*H148,2)</f>
        <v>0</v>
      </c>
      <c r="BL148" s="13" t="s">
        <v>133</v>
      </c>
      <c r="BM148" s="149" t="s">
        <v>191</v>
      </c>
    </row>
    <row r="149" spans="1:65" s="1" customFormat="1" ht="36" customHeight="1">
      <c r="A149" s="25"/>
      <c r="B149" s="137"/>
      <c r="C149" s="138" t="s">
        <v>192</v>
      </c>
      <c r="D149" s="138" t="s">
        <v>112</v>
      </c>
      <c r="E149" s="139" t="s">
        <v>193</v>
      </c>
      <c r="F149" s="140" t="s">
        <v>194</v>
      </c>
      <c r="G149" s="141" t="s">
        <v>125</v>
      </c>
      <c r="H149" s="142">
        <v>2</v>
      </c>
      <c r="I149" s="143">
        <v>0</v>
      </c>
      <c r="J149" s="143">
        <f>ROUND(I149*H149,2)</f>
        <v>0</v>
      </c>
      <c r="K149" s="144"/>
      <c r="L149" s="26"/>
      <c r="M149" s="145" t="s">
        <v>1</v>
      </c>
      <c r="N149" s="146" t="s">
        <v>33</v>
      </c>
      <c r="O149" s="147">
        <v>0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9" t="s">
        <v>133</v>
      </c>
      <c r="AT149" s="149" t="s">
        <v>112</v>
      </c>
      <c r="AU149" s="149" t="s">
        <v>117</v>
      </c>
      <c r="AY149" s="13" t="s">
        <v>109</v>
      </c>
      <c r="BE149" s="150">
        <f>IF(N149="základná",J149,0)</f>
        <v>0</v>
      </c>
      <c r="BF149" s="150">
        <f>IF(N149="znížená",J149,0)</f>
        <v>0</v>
      </c>
      <c r="BG149" s="150">
        <f>IF(N149="zákl. prenesená",J149,0)</f>
        <v>0</v>
      </c>
      <c r="BH149" s="150">
        <f>IF(N149="zníž. prenesená",J149,0)</f>
        <v>0</v>
      </c>
      <c r="BI149" s="150">
        <f>IF(N149="nulová",J149,0)</f>
        <v>0</v>
      </c>
      <c r="BJ149" s="13" t="s">
        <v>117</v>
      </c>
      <c r="BK149" s="150">
        <f>ROUND(I149*H149,2)</f>
        <v>0</v>
      </c>
      <c r="BL149" s="13" t="s">
        <v>133</v>
      </c>
      <c r="BM149" s="149" t="s">
        <v>195</v>
      </c>
    </row>
    <row r="150" spans="2:63" s="11" customFormat="1" ht="22.5" customHeight="1">
      <c r="B150" s="125"/>
      <c r="D150" s="126" t="s">
        <v>66</v>
      </c>
      <c r="E150" s="135" t="s">
        <v>196</v>
      </c>
      <c r="F150" s="135" t="s">
        <v>197</v>
      </c>
      <c r="J150" s="136">
        <f>BK150</f>
        <v>0</v>
      </c>
      <c r="L150" s="125"/>
      <c r="M150" s="129"/>
      <c r="N150" s="130"/>
      <c r="O150" s="130"/>
      <c r="P150" s="131">
        <f>SUM(P151:P152)</f>
        <v>0</v>
      </c>
      <c r="Q150" s="130"/>
      <c r="R150" s="131">
        <f>SUM(R151:R152)</f>
        <v>0</v>
      </c>
      <c r="S150" s="130"/>
      <c r="T150" s="132">
        <f>SUM(T151:T152)</f>
        <v>0</v>
      </c>
      <c r="AR150" s="126" t="s">
        <v>117</v>
      </c>
      <c r="AT150" s="133" t="s">
        <v>66</v>
      </c>
      <c r="AU150" s="133" t="s">
        <v>74</v>
      </c>
      <c r="AY150" s="126" t="s">
        <v>109</v>
      </c>
      <c r="BK150" s="134">
        <f>SUM(BK151:BK152)</f>
        <v>0</v>
      </c>
    </row>
    <row r="151" spans="1:65" s="1" customFormat="1" ht="24" customHeight="1">
      <c r="A151" s="25"/>
      <c r="B151" s="137"/>
      <c r="C151" s="138" t="s">
        <v>143</v>
      </c>
      <c r="D151" s="138" t="s">
        <v>112</v>
      </c>
      <c r="E151" s="139" t="s">
        <v>198</v>
      </c>
      <c r="F151" s="140" t="s">
        <v>199</v>
      </c>
      <c r="G151" s="141" t="s">
        <v>115</v>
      </c>
      <c r="H151" s="142">
        <v>10.605</v>
      </c>
      <c r="I151" s="143">
        <v>0</v>
      </c>
      <c r="J151" s="143">
        <f>ROUND(I151*H151,2)</f>
        <v>0</v>
      </c>
      <c r="K151" s="144"/>
      <c r="L151" s="26"/>
      <c r="M151" s="145" t="s">
        <v>1</v>
      </c>
      <c r="N151" s="146" t="s">
        <v>33</v>
      </c>
      <c r="O151" s="147">
        <v>0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9" t="s">
        <v>133</v>
      </c>
      <c r="AT151" s="149" t="s">
        <v>112</v>
      </c>
      <c r="AU151" s="149" t="s">
        <v>117</v>
      </c>
      <c r="AY151" s="13" t="s">
        <v>109</v>
      </c>
      <c r="BE151" s="150">
        <f>IF(N151="základná",J151,0)</f>
        <v>0</v>
      </c>
      <c r="BF151" s="150">
        <f>IF(N151="znížená",J151,0)</f>
        <v>0</v>
      </c>
      <c r="BG151" s="150">
        <f>IF(N151="zákl. prenesená",J151,0)</f>
        <v>0</v>
      </c>
      <c r="BH151" s="150">
        <f>IF(N151="zníž. prenesená",J151,0)</f>
        <v>0</v>
      </c>
      <c r="BI151" s="150">
        <f>IF(N151="nulová",J151,0)</f>
        <v>0</v>
      </c>
      <c r="BJ151" s="13" t="s">
        <v>117</v>
      </c>
      <c r="BK151" s="150">
        <f>ROUND(I151*H151,2)</f>
        <v>0</v>
      </c>
      <c r="BL151" s="13" t="s">
        <v>133</v>
      </c>
      <c r="BM151" s="149" t="s">
        <v>200</v>
      </c>
    </row>
    <row r="152" spans="1:65" s="1" customFormat="1" ht="24" customHeight="1">
      <c r="A152" s="25"/>
      <c r="B152" s="137"/>
      <c r="C152" s="138" t="s">
        <v>201</v>
      </c>
      <c r="D152" s="138" t="s">
        <v>112</v>
      </c>
      <c r="E152" s="139" t="s">
        <v>202</v>
      </c>
      <c r="F152" s="140" t="s">
        <v>203</v>
      </c>
      <c r="G152" s="141" t="s">
        <v>204</v>
      </c>
      <c r="H152" s="142">
        <v>0.351</v>
      </c>
      <c r="I152" s="143">
        <v>0</v>
      </c>
      <c r="J152" s="143">
        <f>ROUND(I152*H152,2)</f>
        <v>0</v>
      </c>
      <c r="K152" s="144"/>
      <c r="L152" s="26"/>
      <c r="M152" s="145" t="s">
        <v>1</v>
      </c>
      <c r="N152" s="146" t="s">
        <v>33</v>
      </c>
      <c r="O152" s="147">
        <v>0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9" t="s">
        <v>133</v>
      </c>
      <c r="AT152" s="149" t="s">
        <v>112</v>
      </c>
      <c r="AU152" s="149" t="s">
        <v>117</v>
      </c>
      <c r="AY152" s="13" t="s">
        <v>109</v>
      </c>
      <c r="BE152" s="150">
        <f>IF(N152="základná",J152,0)</f>
        <v>0</v>
      </c>
      <c r="BF152" s="150">
        <f>IF(N152="znížená",J152,0)</f>
        <v>0</v>
      </c>
      <c r="BG152" s="150">
        <f>IF(N152="zákl. prenesená",J152,0)</f>
        <v>0</v>
      </c>
      <c r="BH152" s="150">
        <f>IF(N152="zníž. prenesená",J152,0)</f>
        <v>0</v>
      </c>
      <c r="BI152" s="150">
        <f>IF(N152="nulová",J152,0)</f>
        <v>0</v>
      </c>
      <c r="BJ152" s="13" t="s">
        <v>117</v>
      </c>
      <c r="BK152" s="150">
        <f>ROUND(I152*H152,2)</f>
        <v>0</v>
      </c>
      <c r="BL152" s="13" t="s">
        <v>133</v>
      </c>
      <c r="BM152" s="149" t="s">
        <v>205</v>
      </c>
    </row>
    <row r="153" spans="2:63" s="11" customFormat="1" ht="22.5" customHeight="1">
      <c r="B153" s="125"/>
      <c r="D153" s="126" t="s">
        <v>66</v>
      </c>
      <c r="E153" s="135" t="s">
        <v>206</v>
      </c>
      <c r="F153" s="135" t="s">
        <v>207</v>
      </c>
      <c r="J153" s="136">
        <f>BK153</f>
        <v>0</v>
      </c>
      <c r="L153" s="125"/>
      <c r="M153" s="129"/>
      <c r="N153" s="130"/>
      <c r="O153" s="130"/>
      <c r="P153" s="131">
        <f>P154</f>
        <v>0</v>
      </c>
      <c r="Q153" s="130"/>
      <c r="R153" s="131">
        <f>R154</f>
        <v>0</v>
      </c>
      <c r="S153" s="130"/>
      <c r="T153" s="132">
        <f>T154</f>
        <v>0</v>
      </c>
      <c r="AR153" s="126" t="s">
        <v>117</v>
      </c>
      <c r="AT153" s="133" t="s">
        <v>66</v>
      </c>
      <c r="AU153" s="133" t="s">
        <v>74</v>
      </c>
      <c r="AY153" s="126" t="s">
        <v>109</v>
      </c>
      <c r="BK153" s="134">
        <f>BK154</f>
        <v>0</v>
      </c>
    </row>
    <row r="154" spans="1:65" s="1" customFormat="1" ht="24" customHeight="1">
      <c r="A154" s="25"/>
      <c r="B154" s="137"/>
      <c r="C154" s="138" t="s">
        <v>147</v>
      </c>
      <c r="D154" s="138" t="s">
        <v>112</v>
      </c>
      <c r="E154" s="139" t="s">
        <v>208</v>
      </c>
      <c r="F154" s="140" t="s">
        <v>209</v>
      </c>
      <c r="G154" s="141" t="s">
        <v>210</v>
      </c>
      <c r="H154" s="142">
        <v>1.78</v>
      </c>
      <c r="I154" s="143">
        <v>0</v>
      </c>
      <c r="J154" s="143">
        <f>ROUND(I154*H154,2)</f>
        <v>0</v>
      </c>
      <c r="K154" s="144"/>
      <c r="L154" s="26"/>
      <c r="M154" s="145" t="s">
        <v>1</v>
      </c>
      <c r="N154" s="146" t="s">
        <v>33</v>
      </c>
      <c r="O154" s="147">
        <v>0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9" t="s">
        <v>133</v>
      </c>
      <c r="AT154" s="149" t="s">
        <v>112</v>
      </c>
      <c r="AU154" s="149" t="s">
        <v>117</v>
      </c>
      <c r="AY154" s="13" t="s">
        <v>109</v>
      </c>
      <c r="BE154" s="150">
        <f>IF(N154="základná",J154,0)</f>
        <v>0</v>
      </c>
      <c r="BF154" s="150">
        <f>IF(N154="znížená",J154,0)</f>
        <v>0</v>
      </c>
      <c r="BG154" s="150">
        <f>IF(N154="zákl. prenesená",J154,0)</f>
        <v>0</v>
      </c>
      <c r="BH154" s="150">
        <f>IF(N154="zníž. prenesená",J154,0)</f>
        <v>0</v>
      </c>
      <c r="BI154" s="150">
        <f>IF(N154="nulová",J154,0)</f>
        <v>0</v>
      </c>
      <c r="BJ154" s="13" t="s">
        <v>117</v>
      </c>
      <c r="BK154" s="150">
        <f>ROUND(I154*H154,2)</f>
        <v>0</v>
      </c>
      <c r="BL154" s="13" t="s">
        <v>133</v>
      </c>
      <c r="BM154" s="149" t="s">
        <v>211</v>
      </c>
    </row>
    <row r="155" spans="2:63" s="11" customFormat="1" ht="22.5" customHeight="1">
      <c r="B155" s="125"/>
      <c r="D155" s="126" t="s">
        <v>66</v>
      </c>
      <c r="E155" s="135" t="s">
        <v>212</v>
      </c>
      <c r="F155" s="135" t="s">
        <v>213</v>
      </c>
      <c r="J155" s="136">
        <f>BK155</f>
        <v>0</v>
      </c>
      <c r="L155" s="125"/>
      <c r="M155" s="129"/>
      <c r="N155" s="130"/>
      <c r="O155" s="130"/>
      <c r="P155" s="131">
        <f>SUM(P156:P159)</f>
        <v>0</v>
      </c>
      <c r="Q155" s="130"/>
      <c r="R155" s="131">
        <f>SUM(R156:R159)</f>
        <v>0</v>
      </c>
      <c r="S155" s="130"/>
      <c r="T155" s="132">
        <f>SUM(T156:T159)</f>
        <v>0</v>
      </c>
      <c r="AR155" s="126" t="s">
        <v>117</v>
      </c>
      <c r="AT155" s="133" t="s">
        <v>66</v>
      </c>
      <c r="AU155" s="133" t="s">
        <v>74</v>
      </c>
      <c r="AY155" s="126" t="s">
        <v>109</v>
      </c>
      <c r="BK155" s="134">
        <f>SUM(BK156:BK159)</f>
        <v>0</v>
      </c>
    </row>
    <row r="156" spans="1:65" s="1" customFormat="1" ht="24" customHeight="1">
      <c r="A156" s="25"/>
      <c r="B156" s="137"/>
      <c r="C156" s="138" t="s">
        <v>214</v>
      </c>
      <c r="D156" s="138" t="s">
        <v>112</v>
      </c>
      <c r="E156" s="139" t="s">
        <v>215</v>
      </c>
      <c r="F156" s="140" t="s">
        <v>216</v>
      </c>
      <c r="G156" s="141" t="s">
        <v>125</v>
      </c>
      <c r="H156" s="142">
        <v>2</v>
      </c>
      <c r="I156" s="143">
        <v>0</v>
      </c>
      <c r="J156" s="143">
        <f>ROUND(I156*H156,2)</f>
        <v>0</v>
      </c>
      <c r="K156" s="144"/>
      <c r="L156" s="26"/>
      <c r="M156" s="145" t="s">
        <v>1</v>
      </c>
      <c r="N156" s="146" t="s">
        <v>33</v>
      </c>
      <c r="O156" s="147">
        <v>0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9" t="s">
        <v>133</v>
      </c>
      <c r="AT156" s="149" t="s">
        <v>112</v>
      </c>
      <c r="AU156" s="149" t="s">
        <v>117</v>
      </c>
      <c r="AY156" s="13" t="s">
        <v>109</v>
      </c>
      <c r="BE156" s="150">
        <f>IF(N156="základná",J156,0)</f>
        <v>0</v>
      </c>
      <c r="BF156" s="150">
        <f>IF(N156="znížená",J156,0)</f>
        <v>0</v>
      </c>
      <c r="BG156" s="150">
        <f>IF(N156="zákl. prenesená",J156,0)</f>
        <v>0</v>
      </c>
      <c r="BH156" s="150">
        <f>IF(N156="zníž. prenesená",J156,0)</f>
        <v>0</v>
      </c>
      <c r="BI156" s="150">
        <f>IF(N156="nulová",J156,0)</f>
        <v>0</v>
      </c>
      <c r="BJ156" s="13" t="s">
        <v>117</v>
      </c>
      <c r="BK156" s="150">
        <f>ROUND(I156*H156,2)</f>
        <v>0</v>
      </c>
      <c r="BL156" s="13" t="s">
        <v>133</v>
      </c>
      <c r="BM156" s="149" t="s">
        <v>217</v>
      </c>
    </row>
    <row r="157" spans="1:65" s="1" customFormat="1" ht="24" customHeight="1">
      <c r="A157" s="25"/>
      <c r="B157" s="137"/>
      <c r="C157" s="138" t="s">
        <v>150</v>
      </c>
      <c r="D157" s="138" t="s">
        <v>112</v>
      </c>
      <c r="E157" s="139" t="s">
        <v>218</v>
      </c>
      <c r="F157" s="140" t="s">
        <v>219</v>
      </c>
      <c r="G157" s="141" t="s">
        <v>125</v>
      </c>
      <c r="H157" s="142">
        <v>2</v>
      </c>
      <c r="I157" s="143">
        <v>0</v>
      </c>
      <c r="J157" s="143">
        <f>ROUND(I157*H157,2)</f>
        <v>0</v>
      </c>
      <c r="K157" s="144"/>
      <c r="L157" s="26"/>
      <c r="M157" s="145" t="s">
        <v>1</v>
      </c>
      <c r="N157" s="146" t="s">
        <v>33</v>
      </c>
      <c r="O157" s="147">
        <v>0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9" t="s">
        <v>133</v>
      </c>
      <c r="AT157" s="149" t="s">
        <v>112</v>
      </c>
      <c r="AU157" s="149" t="s">
        <v>117</v>
      </c>
      <c r="AY157" s="13" t="s">
        <v>109</v>
      </c>
      <c r="BE157" s="150">
        <f>IF(N157="základná",J157,0)</f>
        <v>0</v>
      </c>
      <c r="BF157" s="150">
        <f>IF(N157="znížená",J157,0)</f>
        <v>0</v>
      </c>
      <c r="BG157" s="150">
        <f>IF(N157="zákl. prenesená",J157,0)</f>
        <v>0</v>
      </c>
      <c r="BH157" s="150">
        <f>IF(N157="zníž. prenesená",J157,0)</f>
        <v>0</v>
      </c>
      <c r="BI157" s="150">
        <f>IF(N157="nulová",J157,0)</f>
        <v>0</v>
      </c>
      <c r="BJ157" s="13" t="s">
        <v>117</v>
      </c>
      <c r="BK157" s="150">
        <f>ROUND(I157*H157,2)</f>
        <v>0</v>
      </c>
      <c r="BL157" s="13" t="s">
        <v>133</v>
      </c>
      <c r="BM157" s="149" t="s">
        <v>220</v>
      </c>
    </row>
    <row r="158" spans="1:65" s="1" customFormat="1" ht="24" customHeight="1">
      <c r="A158" s="25"/>
      <c r="B158" s="137"/>
      <c r="C158" s="138" t="s">
        <v>221</v>
      </c>
      <c r="D158" s="138" t="s">
        <v>112</v>
      </c>
      <c r="E158" s="139" t="s">
        <v>222</v>
      </c>
      <c r="F158" s="140" t="s">
        <v>223</v>
      </c>
      <c r="G158" s="141" t="s">
        <v>125</v>
      </c>
      <c r="H158" s="142">
        <v>1</v>
      </c>
      <c r="I158" s="143">
        <v>0</v>
      </c>
      <c r="J158" s="143">
        <f>ROUND(I158*H158,2)</f>
        <v>0</v>
      </c>
      <c r="K158" s="144"/>
      <c r="L158" s="26"/>
      <c r="M158" s="145" t="s">
        <v>1</v>
      </c>
      <c r="N158" s="146" t="s">
        <v>33</v>
      </c>
      <c r="O158" s="147">
        <v>0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9" t="s">
        <v>133</v>
      </c>
      <c r="AT158" s="149" t="s">
        <v>112</v>
      </c>
      <c r="AU158" s="149" t="s">
        <v>117</v>
      </c>
      <c r="AY158" s="13" t="s">
        <v>109</v>
      </c>
      <c r="BE158" s="150">
        <f>IF(N158="základná",J158,0)</f>
        <v>0</v>
      </c>
      <c r="BF158" s="150">
        <f>IF(N158="znížená",J158,0)</f>
        <v>0</v>
      </c>
      <c r="BG158" s="150">
        <f>IF(N158="zákl. prenesená",J158,0)</f>
        <v>0</v>
      </c>
      <c r="BH158" s="150">
        <f>IF(N158="zníž. prenesená",J158,0)</f>
        <v>0</v>
      </c>
      <c r="BI158" s="150">
        <f>IF(N158="nulová",J158,0)</f>
        <v>0</v>
      </c>
      <c r="BJ158" s="13" t="s">
        <v>117</v>
      </c>
      <c r="BK158" s="150">
        <f>ROUND(I158*H158,2)</f>
        <v>0</v>
      </c>
      <c r="BL158" s="13" t="s">
        <v>133</v>
      </c>
      <c r="BM158" s="149" t="s">
        <v>224</v>
      </c>
    </row>
    <row r="159" spans="1:65" s="1" customFormat="1" ht="24" customHeight="1">
      <c r="A159" s="25"/>
      <c r="B159" s="137"/>
      <c r="C159" s="138" t="s">
        <v>154</v>
      </c>
      <c r="D159" s="138" t="s">
        <v>112</v>
      </c>
      <c r="E159" s="139" t="s">
        <v>225</v>
      </c>
      <c r="F159" s="140" t="s">
        <v>226</v>
      </c>
      <c r="G159" s="141" t="s">
        <v>204</v>
      </c>
      <c r="H159" s="142">
        <v>0.144</v>
      </c>
      <c r="I159" s="143">
        <v>0</v>
      </c>
      <c r="J159" s="143">
        <f>ROUND(I159*H159,2)</f>
        <v>0</v>
      </c>
      <c r="K159" s="144"/>
      <c r="L159" s="26"/>
      <c r="M159" s="145" t="s">
        <v>1</v>
      </c>
      <c r="N159" s="146" t="s">
        <v>33</v>
      </c>
      <c r="O159" s="147">
        <v>0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9" t="s">
        <v>133</v>
      </c>
      <c r="AT159" s="149" t="s">
        <v>112</v>
      </c>
      <c r="AU159" s="149" t="s">
        <v>117</v>
      </c>
      <c r="AY159" s="13" t="s">
        <v>109</v>
      </c>
      <c r="BE159" s="150">
        <f>IF(N159="základná",J159,0)</f>
        <v>0</v>
      </c>
      <c r="BF159" s="150">
        <f>IF(N159="znížená",J159,0)</f>
        <v>0</v>
      </c>
      <c r="BG159" s="150">
        <f>IF(N159="zákl. prenesená",J159,0)</f>
        <v>0</v>
      </c>
      <c r="BH159" s="150">
        <f>IF(N159="zníž. prenesená",J159,0)</f>
        <v>0</v>
      </c>
      <c r="BI159" s="150">
        <f>IF(N159="nulová",J159,0)</f>
        <v>0</v>
      </c>
      <c r="BJ159" s="13" t="s">
        <v>117</v>
      </c>
      <c r="BK159" s="150">
        <f>ROUND(I159*H159,2)</f>
        <v>0</v>
      </c>
      <c r="BL159" s="13" t="s">
        <v>133</v>
      </c>
      <c r="BM159" s="149" t="s">
        <v>227</v>
      </c>
    </row>
    <row r="160" spans="2:63" s="11" customFormat="1" ht="22.5" customHeight="1">
      <c r="B160" s="125"/>
      <c r="D160" s="126" t="s">
        <v>66</v>
      </c>
      <c r="E160" s="135" t="s">
        <v>228</v>
      </c>
      <c r="F160" s="135" t="s">
        <v>229</v>
      </c>
      <c r="J160" s="136">
        <f>BK160</f>
        <v>0</v>
      </c>
      <c r="L160" s="125"/>
      <c r="M160" s="129"/>
      <c r="N160" s="130"/>
      <c r="O160" s="130"/>
      <c r="P160" s="131">
        <f>SUM(P161:P162)</f>
        <v>0</v>
      </c>
      <c r="Q160" s="130"/>
      <c r="R160" s="131">
        <f>SUM(R161:R162)</f>
        <v>0</v>
      </c>
      <c r="S160" s="130"/>
      <c r="T160" s="132">
        <f>SUM(T161:T162)</f>
        <v>0</v>
      </c>
      <c r="AR160" s="126" t="s">
        <v>117</v>
      </c>
      <c r="AT160" s="133" t="s">
        <v>66</v>
      </c>
      <c r="AU160" s="133" t="s">
        <v>74</v>
      </c>
      <c r="AY160" s="126" t="s">
        <v>109</v>
      </c>
      <c r="BK160" s="134">
        <f>SUM(BK161:BK162)</f>
        <v>0</v>
      </c>
    </row>
    <row r="161" spans="1:65" s="1" customFormat="1" ht="24" customHeight="1">
      <c r="A161" s="25"/>
      <c r="B161" s="137"/>
      <c r="C161" s="138" t="s">
        <v>230</v>
      </c>
      <c r="D161" s="138" t="s">
        <v>112</v>
      </c>
      <c r="E161" s="139" t="s">
        <v>231</v>
      </c>
      <c r="F161" s="140" t="s">
        <v>232</v>
      </c>
      <c r="G161" s="141" t="s">
        <v>115</v>
      </c>
      <c r="H161" s="142">
        <v>52.1</v>
      </c>
      <c r="I161" s="143">
        <v>0</v>
      </c>
      <c r="J161" s="143">
        <f>ROUND(I161*H161,2)</f>
        <v>0</v>
      </c>
      <c r="K161" s="144"/>
      <c r="L161" s="26"/>
      <c r="M161" s="145" t="s">
        <v>1</v>
      </c>
      <c r="N161" s="146" t="s">
        <v>33</v>
      </c>
      <c r="O161" s="147">
        <v>0</v>
      </c>
      <c r="P161" s="147">
        <f>O161*H161</f>
        <v>0</v>
      </c>
      <c r="Q161" s="147">
        <v>0</v>
      </c>
      <c r="R161" s="147">
        <f>Q161*H161</f>
        <v>0</v>
      </c>
      <c r="S161" s="147">
        <v>0</v>
      </c>
      <c r="T161" s="148">
        <f>S161*H161</f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9" t="s">
        <v>133</v>
      </c>
      <c r="AT161" s="149" t="s">
        <v>112</v>
      </c>
      <c r="AU161" s="149" t="s">
        <v>117</v>
      </c>
      <c r="AY161" s="13" t="s">
        <v>109</v>
      </c>
      <c r="BE161" s="150">
        <f>IF(N161="základná",J161,0)</f>
        <v>0</v>
      </c>
      <c r="BF161" s="150">
        <f>IF(N161="znížená",J161,0)</f>
        <v>0</v>
      </c>
      <c r="BG161" s="150">
        <f>IF(N161="zákl. prenesená",J161,0)</f>
        <v>0</v>
      </c>
      <c r="BH161" s="150">
        <f>IF(N161="zníž. prenesená",J161,0)</f>
        <v>0</v>
      </c>
      <c r="BI161" s="150">
        <f>IF(N161="nulová",J161,0)</f>
        <v>0</v>
      </c>
      <c r="BJ161" s="13" t="s">
        <v>117</v>
      </c>
      <c r="BK161" s="150">
        <f>ROUND(I161*H161,2)</f>
        <v>0</v>
      </c>
      <c r="BL161" s="13" t="s">
        <v>133</v>
      </c>
      <c r="BM161" s="149" t="s">
        <v>233</v>
      </c>
    </row>
    <row r="162" spans="1:65" s="1" customFormat="1" ht="24" customHeight="1">
      <c r="A162" s="25"/>
      <c r="B162" s="137"/>
      <c r="C162" s="138" t="s">
        <v>157</v>
      </c>
      <c r="D162" s="138" t="s">
        <v>112</v>
      </c>
      <c r="E162" s="139" t="s">
        <v>234</v>
      </c>
      <c r="F162" s="140" t="s">
        <v>235</v>
      </c>
      <c r="G162" s="141" t="s">
        <v>204</v>
      </c>
      <c r="H162" s="142">
        <v>1.136</v>
      </c>
      <c r="I162" s="143">
        <v>0</v>
      </c>
      <c r="J162" s="143">
        <f>ROUND(I162*H162,2)</f>
        <v>0</v>
      </c>
      <c r="K162" s="144"/>
      <c r="L162" s="26"/>
      <c r="M162" s="151" t="s">
        <v>1</v>
      </c>
      <c r="N162" s="152" t="s">
        <v>33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9" t="s">
        <v>133</v>
      </c>
      <c r="AT162" s="149" t="s">
        <v>112</v>
      </c>
      <c r="AU162" s="149" t="s">
        <v>117</v>
      </c>
      <c r="AY162" s="13" t="s">
        <v>109</v>
      </c>
      <c r="BE162" s="150">
        <f>IF(N162="základná",J162,0)</f>
        <v>0</v>
      </c>
      <c r="BF162" s="150">
        <f>IF(N162="znížená",J162,0)</f>
        <v>0</v>
      </c>
      <c r="BG162" s="150">
        <f>IF(N162="zákl. prenesená",J162,0)</f>
        <v>0</v>
      </c>
      <c r="BH162" s="150">
        <f>IF(N162="zníž. prenesená",J162,0)</f>
        <v>0</v>
      </c>
      <c r="BI162" s="150">
        <f>IF(N162="nulová",J162,0)</f>
        <v>0</v>
      </c>
      <c r="BJ162" s="13" t="s">
        <v>117</v>
      </c>
      <c r="BK162" s="150">
        <f>ROUND(I162*H162,2)</f>
        <v>0</v>
      </c>
      <c r="BL162" s="13" t="s">
        <v>133</v>
      </c>
      <c r="BM162" s="149" t="s">
        <v>236</v>
      </c>
    </row>
    <row r="163" spans="1:31" s="1" customFormat="1" ht="6.75" customHeight="1">
      <c r="A163" s="25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26"/>
      <c r="M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</sheetData>
  <sheetProtection/>
  <autoFilter ref="C123:K16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2"/>
  <sheetViews>
    <sheetView showGridLines="0" zoomScalePageLayoutView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86"/>
    </row>
    <row r="2" spans="12:46" ht="36.75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78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2:46" ht="24.75" customHeight="1">
      <c r="B4" s="16"/>
      <c r="D4" s="17" t="s">
        <v>79</v>
      </c>
      <c r="L4" s="16"/>
      <c r="M4" s="87" t="s">
        <v>9</v>
      </c>
      <c r="AT4" s="13" t="s">
        <v>3</v>
      </c>
    </row>
    <row r="5" spans="2:12" ht="6.7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200" t="str">
        <f>'Rekapitulácia stavby'!K6</f>
        <v>Stavebné úpravy a udržiavacie práce hasičskej stanice DHZ v obci Podhorie</v>
      </c>
      <c r="F7" s="201"/>
      <c r="G7" s="201"/>
      <c r="H7" s="201"/>
      <c r="L7" s="16"/>
    </row>
    <row r="8" spans="1:31" s="1" customFormat="1" ht="12" customHeight="1">
      <c r="A8" s="25"/>
      <c r="B8" s="26"/>
      <c r="C8" s="25"/>
      <c r="D8" s="22" t="s">
        <v>80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1" customFormat="1" ht="16.5" customHeight="1">
      <c r="A9" s="25"/>
      <c r="B9" s="26"/>
      <c r="C9" s="25"/>
      <c r="D9" s="25"/>
      <c r="E9" s="175" t="s">
        <v>237</v>
      </c>
      <c r="F9" s="199"/>
      <c r="G9" s="199"/>
      <c r="H9" s="199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1" customFormat="1" ht="9.75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1" customFormat="1" ht="12" customHeight="1">
      <c r="A11" s="25"/>
      <c r="B11" s="26"/>
      <c r="C11" s="25"/>
      <c r="D11" s="22" t="s">
        <v>14</v>
      </c>
      <c r="E11" s="25"/>
      <c r="F11" s="20" t="s">
        <v>1</v>
      </c>
      <c r="G11" s="25"/>
      <c r="H11" s="25"/>
      <c r="I11" s="22" t="s">
        <v>15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" customFormat="1" ht="12" customHeight="1">
      <c r="A12" s="25"/>
      <c r="B12" s="26"/>
      <c r="C12" s="25"/>
      <c r="D12" s="22" t="s">
        <v>16</v>
      </c>
      <c r="E12" s="25"/>
      <c r="F12" s="20" t="s">
        <v>17</v>
      </c>
      <c r="G12" s="25"/>
      <c r="H12" s="25"/>
      <c r="I12" s="22" t="s">
        <v>18</v>
      </c>
      <c r="J12" s="48"/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1" customFormat="1" ht="10.5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2" customHeight="1">
      <c r="A14" s="25"/>
      <c r="B14" s="26"/>
      <c r="C14" s="25"/>
      <c r="D14" s="22" t="s">
        <v>19</v>
      </c>
      <c r="E14" s="25"/>
      <c r="F14" s="25"/>
      <c r="G14" s="25"/>
      <c r="H14" s="25"/>
      <c r="I14" s="22" t="s">
        <v>20</v>
      </c>
      <c r="J14" s="20">
        <f>IF('Rekapitulácia stavby'!AN10="","",'Rekapitulácia stavby'!AN10)</f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8" customHeight="1">
      <c r="A15" s="25"/>
      <c r="B15" s="26"/>
      <c r="C15" s="25"/>
      <c r="D15" s="25"/>
      <c r="E15" s="20" t="str">
        <f>IF('Rekapitulácia stavby'!E11="","",'Rekapitulácia stavby'!E11)</f>
        <v> </v>
      </c>
      <c r="F15" s="25"/>
      <c r="G15" s="25"/>
      <c r="H15" s="25"/>
      <c r="I15" s="22" t="s">
        <v>21</v>
      </c>
      <c r="J15" s="20">
        <f>IF('Rekapitulácia stavby'!AN11="","",'Rekapitulácia stavby'!AN11)</f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1" customFormat="1" ht="6.7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22</v>
      </c>
      <c r="E17" s="25"/>
      <c r="F17" s="25"/>
      <c r="G17" s="25"/>
      <c r="H17" s="25"/>
      <c r="I17" s="22" t="s">
        <v>20</v>
      </c>
      <c r="J17" s="20">
        <f>'Rekapitulácia stavby'!AN13</f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86" t="str">
        <f>'Rekapitulácia stavby'!E14</f>
        <v> </v>
      </c>
      <c r="F18" s="186"/>
      <c r="G18" s="186"/>
      <c r="H18" s="186"/>
      <c r="I18" s="22" t="s">
        <v>21</v>
      </c>
      <c r="J18" s="20">
        <f>'Rekapitulácia stavby'!AN14</f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7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23</v>
      </c>
      <c r="E20" s="25"/>
      <c r="F20" s="25"/>
      <c r="G20" s="25"/>
      <c r="H20" s="25"/>
      <c r="I20" s="22" t="s">
        <v>20</v>
      </c>
      <c r="J20" s="20">
        <f>IF('Rekapitulácia stavby'!AN16="","",'Rekapitulácia stavby'!AN16)</f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IF('Rekapitulácia stavby'!E17="","",'Rekapitulácia stavby'!E17)</f>
        <v> </v>
      </c>
      <c r="F21" s="25"/>
      <c r="G21" s="25"/>
      <c r="H21" s="25"/>
      <c r="I21" s="22" t="s">
        <v>21</v>
      </c>
      <c r="J21" s="20">
        <f>IF('Rekapitulácia stavby'!AN17="","",'Rekapitulácia stavby'!AN17)</f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7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25</v>
      </c>
      <c r="E23" s="25"/>
      <c r="F23" s="25"/>
      <c r="G23" s="25"/>
      <c r="H23" s="25"/>
      <c r="I23" s="22" t="s">
        <v>20</v>
      </c>
      <c r="J23" s="20">
        <f>IF('Rekapitulácia stavby'!AN19="","",'Rekapitulácia stavby'!AN19)</f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IF('Rekapitulácia stavby'!E20="","",'Rekapitulácia stavby'!E20)</f>
        <v> </v>
      </c>
      <c r="F24" s="25"/>
      <c r="G24" s="25"/>
      <c r="H24" s="25"/>
      <c r="I24" s="22" t="s">
        <v>21</v>
      </c>
      <c r="J24" s="20">
        <f>IF('Rekapitulácia stavby'!AN20="","",'Rekapitulácia stavby'!AN20)</f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7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26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8"/>
      <c r="B27" s="89"/>
      <c r="C27" s="88"/>
      <c r="D27" s="88"/>
      <c r="E27" s="182" t="s">
        <v>1</v>
      </c>
      <c r="F27" s="182"/>
      <c r="G27" s="182"/>
      <c r="H27" s="18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1" customFormat="1" ht="6.7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7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4.75" customHeight="1">
      <c r="A30" s="25"/>
      <c r="B30" s="26"/>
      <c r="C30" s="25"/>
      <c r="D30" s="91" t="s">
        <v>27</v>
      </c>
      <c r="E30" s="25"/>
      <c r="F30" s="25"/>
      <c r="G30" s="25"/>
      <c r="H30" s="25"/>
      <c r="I30" s="25"/>
      <c r="J30" s="64">
        <f>ROUND(J130,2)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7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25" customHeight="1">
      <c r="A32" s="25"/>
      <c r="B32" s="26"/>
      <c r="C32" s="25"/>
      <c r="D32" s="25"/>
      <c r="E32" s="25"/>
      <c r="F32" s="29" t="s">
        <v>29</v>
      </c>
      <c r="G32" s="25"/>
      <c r="H32" s="25"/>
      <c r="I32" s="29" t="s">
        <v>28</v>
      </c>
      <c r="J32" s="29" t="s">
        <v>30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25" customHeight="1">
      <c r="A33" s="25"/>
      <c r="B33" s="26"/>
      <c r="C33" s="25"/>
      <c r="D33" s="92" t="s">
        <v>31</v>
      </c>
      <c r="E33" s="22" t="s">
        <v>32</v>
      </c>
      <c r="F33" s="93">
        <f>ROUND((SUM(BE130:BE201)),2)</f>
        <v>0</v>
      </c>
      <c r="G33" s="25"/>
      <c r="H33" s="25"/>
      <c r="I33" s="94">
        <v>0.2</v>
      </c>
      <c r="J33" s="93">
        <f>ROUND(((SUM(BE130:BE201))*I33),2)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25" customHeight="1">
      <c r="A34" s="25"/>
      <c r="B34" s="26"/>
      <c r="C34" s="25"/>
      <c r="D34" s="25"/>
      <c r="E34" s="22" t="s">
        <v>33</v>
      </c>
      <c r="F34" s="93">
        <f>ROUND((SUM(BF130:BF201)),2)</f>
        <v>0</v>
      </c>
      <c r="G34" s="25"/>
      <c r="H34" s="25"/>
      <c r="I34" s="94">
        <v>0.2</v>
      </c>
      <c r="J34" s="93">
        <f>ROUND(((SUM(BF130:BF201))*I34),2)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25" customHeight="1" hidden="1">
      <c r="A35" s="25"/>
      <c r="B35" s="26"/>
      <c r="C35" s="25"/>
      <c r="D35" s="25"/>
      <c r="E35" s="22" t="s">
        <v>34</v>
      </c>
      <c r="F35" s="93">
        <f>ROUND((SUM(BG130:BG201)),2)</f>
        <v>0</v>
      </c>
      <c r="G35" s="25"/>
      <c r="H35" s="25"/>
      <c r="I35" s="94">
        <v>0.2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25" customHeight="1" hidden="1">
      <c r="A36" s="25"/>
      <c r="B36" s="26"/>
      <c r="C36" s="25"/>
      <c r="D36" s="25"/>
      <c r="E36" s="22" t="s">
        <v>35</v>
      </c>
      <c r="F36" s="93">
        <f>ROUND((SUM(BH130:BH201)),2)</f>
        <v>0</v>
      </c>
      <c r="G36" s="25"/>
      <c r="H36" s="25"/>
      <c r="I36" s="94">
        <v>0.2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25" customHeight="1" hidden="1">
      <c r="A37" s="25"/>
      <c r="B37" s="26"/>
      <c r="C37" s="25"/>
      <c r="D37" s="25"/>
      <c r="E37" s="22" t="s">
        <v>36</v>
      </c>
      <c r="F37" s="93">
        <f>ROUND((SUM(BI130:BI201)),2)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7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4.75" customHeight="1">
      <c r="A39" s="25"/>
      <c r="B39" s="26"/>
      <c r="C39" s="95"/>
      <c r="D39" s="96" t="s">
        <v>37</v>
      </c>
      <c r="E39" s="53"/>
      <c r="F39" s="53"/>
      <c r="G39" s="97" t="s">
        <v>38</v>
      </c>
      <c r="H39" s="98" t="s">
        <v>39</v>
      </c>
      <c r="I39" s="53"/>
      <c r="J39" s="99">
        <f>SUM(J30:J37)</f>
        <v>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2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35"/>
      <c r="D50" s="36" t="s">
        <v>40</v>
      </c>
      <c r="E50" s="37"/>
      <c r="F50" s="37"/>
      <c r="G50" s="36" t="s">
        <v>41</v>
      </c>
      <c r="H50" s="37"/>
      <c r="I50" s="37"/>
      <c r="J50" s="37"/>
      <c r="K50" s="37"/>
      <c r="L50" s="35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25"/>
      <c r="B61" s="26"/>
      <c r="C61" s="25"/>
      <c r="D61" s="38" t="s">
        <v>42</v>
      </c>
      <c r="E61" s="28"/>
      <c r="F61" s="101" t="s">
        <v>43</v>
      </c>
      <c r="G61" s="38" t="s">
        <v>42</v>
      </c>
      <c r="H61" s="28"/>
      <c r="I61" s="28"/>
      <c r="J61" s="102" t="s">
        <v>43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25"/>
      <c r="B65" s="26"/>
      <c r="C65" s="25"/>
      <c r="D65" s="36" t="s">
        <v>44</v>
      </c>
      <c r="E65" s="39"/>
      <c r="F65" s="39"/>
      <c r="G65" s="36" t="s">
        <v>45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25"/>
      <c r="B76" s="26"/>
      <c r="C76" s="25"/>
      <c r="D76" s="38" t="s">
        <v>42</v>
      </c>
      <c r="E76" s="28"/>
      <c r="F76" s="101" t="s">
        <v>43</v>
      </c>
      <c r="G76" s="38" t="s">
        <v>42</v>
      </c>
      <c r="H76" s="28"/>
      <c r="I76" s="28"/>
      <c r="J76" s="102" t="s">
        <v>43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2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1" customFormat="1" ht="6.7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1" customFormat="1" ht="24.75" customHeight="1">
      <c r="A82" s="25"/>
      <c r="B82" s="26"/>
      <c r="C82" s="17" t="s">
        <v>82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1" customFormat="1" ht="6.7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1" customFormat="1" ht="16.5" customHeight="1">
      <c r="A85" s="25"/>
      <c r="B85" s="26"/>
      <c r="C85" s="25"/>
      <c r="D85" s="25"/>
      <c r="E85" s="200" t="str">
        <f>E7</f>
        <v>Stavebné úpravy a udržiavacie práce hasičskej stanice DHZ v obci Podhorie</v>
      </c>
      <c r="F85" s="201"/>
      <c r="G85" s="201"/>
      <c r="H85" s="201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1" customFormat="1" ht="12" customHeight="1">
      <c r="A86" s="25"/>
      <c r="B86" s="26"/>
      <c r="C86" s="22" t="s">
        <v>80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1" customFormat="1" ht="16.5" customHeight="1">
      <c r="A87" s="25"/>
      <c r="B87" s="26"/>
      <c r="C87" s="25"/>
      <c r="D87" s="25"/>
      <c r="E87" s="175" t="str">
        <f>E9</f>
        <v>NS - Nový stav</v>
      </c>
      <c r="F87" s="199"/>
      <c r="G87" s="199"/>
      <c r="H87" s="199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1" customFormat="1" ht="6.7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1" customFormat="1" ht="12" customHeight="1">
      <c r="A89" s="25"/>
      <c r="B89" s="26"/>
      <c r="C89" s="22" t="s">
        <v>16</v>
      </c>
      <c r="D89" s="25"/>
      <c r="E89" s="25"/>
      <c r="F89" s="20" t="str">
        <f>F12</f>
        <v> </v>
      </c>
      <c r="G89" s="25"/>
      <c r="H89" s="25"/>
      <c r="I89" s="22" t="s">
        <v>18</v>
      </c>
      <c r="J89" s="48">
        <f>IF(J12="","",J12)</f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1" customFormat="1" ht="6.7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1" customFormat="1" ht="15" customHeight="1">
      <c r="A91" s="25"/>
      <c r="B91" s="26"/>
      <c r="C91" s="22" t="s">
        <v>19</v>
      </c>
      <c r="D91" s="25"/>
      <c r="E91" s="25"/>
      <c r="F91" s="20" t="str">
        <f>E15</f>
        <v> </v>
      </c>
      <c r="G91" s="25"/>
      <c r="H91" s="25"/>
      <c r="I91" s="22" t="s">
        <v>23</v>
      </c>
      <c r="J91" s="23" t="str">
        <f>E21</f>
        <v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1" customFormat="1" ht="15" customHeight="1">
      <c r="A92" s="25"/>
      <c r="B92" s="26"/>
      <c r="C92" s="22" t="s">
        <v>22</v>
      </c>
      <c r="D92" s="25"/>
      <c r="E92" s="25"/>
      <c r="F92" s="20" t="str">
        <f>IF(E18="","",E18)</f>
        <v> </v>
      </c>
      <c r="G92" s="25"/>
      <c r="H92" s="25"/>
      <c r="I92" s="22" t="s">
        <v>25</v>
      </c>
      <c r="J92" s="23" t="str">
        <f>E24</f>
        <v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1" customFormat="1" ht="9.7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1" customFormat="1" ht="29.25" customHeight="1">
      <c r="A94" s="25"/>
      <c r="B94" s="26"/>
      <c r="C94" s="103" t="s">
        <v>83</v>
      </c>
      <c r="D94" s="95"/>
      <c r="E94" s="95"/>
      <c r="F94" s="95"/>
      <c r="G94" s="95"/>
      <c r="H94" s="95"/>
      <c r="I94" s="95"/>
      <c r="J94" s="104" t="s">
        <v>84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1" customFormat="1" ht="9.7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5" customHeight="1">
      <c r="A96" s="25"/>
      <c r="B96" s="26"/>
      <c r="C96" s="105" t="s">
        <v>85</v>
      </c>
      <c r="D96" s="25"/>
      <c r="E96" s="25"/>
      <c r="F96" s="25"/>
      <c r="G96" s="25"/>
      <c r="H96" s="25"/>
      <c r="I96" s="25"/>
      <c r="J96" s="64">
        <f>J130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86</v>
      </c>
    </row>
    <row r="97" spans="2:12" s="8" customFormat="1" ht="24.75" customHeight="1">
      <c r="B97" s="106"/>
      <c r="D97" s="107" t="s">
        <v>87</v>
      </c>
      <c r="E97" s="108"/>
      <c r="F97" s="108"/>
      <c r="G97" s="108"/>
      <c r="H97" s="108"/>
      <c r="I97" s="108"/>
      <c r="J97" s="109">
        <f>J131</f>
        <v>0</v>
      </c>
      <c r="L97" s="106"/>
    </row>
    <row r="98" spans="2:12" s="9" customFormat="1" ht="19.5" customHeight="1">
      <c r="B98" s="110"/>
      <c r="D98" s="111" t="s">
        <v>238</v>
      </c>
      <c r="E98" s="112"/>
      <c r="F98" s="112"/>
      <c r="G98" s="112"/>
      <c r="H98" s="112"/>
      <c r="I98" s="112"/>
      <c r="J98" s="113">
        <f>J132</f>
        <v>0</v>
      </c>
      <c r="L98" s="110"/>
    </row>
    <row r="99" spans="2:12" s="9" customFormat="1" ht="19.5" customHeight="1">
      <c r="B99" s="110"/>
      <c r="D99" s="111" t="s">
        <v>239</v>
      </c>
      <c r="E99" s="112"/>
      <c r="F99" s="112"/>
      <c r="G99" s="112"/>
      <c r="H99" s="112"/>
      <c r="I99" s="112"/>
      <c r="J99" s="113">
        <f>J135</f>
        <v>0</v>
      </c>
      <c r="L99" s="110"/>
    </row>
    <row r="100" spans="2:12" s="9" customFormat="1" ht="19.5" customHeight="1">
      <c r="B100" s="110"/>
      <c r="D100" s="111" t="s">
        <v>88</v>
      </c>
      <c r="E100" s="112"/>
      <c r="F100" s="112"/>
      <c r="G100" s="112"/>
      <c r="H100" s="112"/>
      <c r="I100" s="112"/>
      <c r="J100" s="113">
        <f>J146</f>
        <v>0</v>
      </c>
      <c r="L100" s="110"/>
    </row>
    <row r="101" spans="2:12" s="9" customFormat="1" ht="19.5" customHeight="1">
      <c r="B101" s="110"/>
      <c r="D101" s="111" t="s">
        <v>240</v>
      </c>
      <c r="E101" s="112"/>
      <c r="F101" s="112"/>
      <c r="G101" s="112"/>
      <c r="H101" s="112"/>
      <c r="I101" s="112"/>
      <c r="J101" s="113">
        <f>J149</f>
        <v>0</v>
      </c>
      <c r="L101" s="110"/>
    </row>
    <row r="102" spans="2:12" s="8" customFormat="1" ht="24.75" customHeight="1">
      <c r="B102" s="106"/>
      <c r="D102" s="107" t="s">
        <v>89</v>
      </c>
      <c r="E102" s="108"/>
      <c r="F102" s="108"/>
      <c r="G102" s="108"/>
      <c r="H102" s="108"/>
      <c r="I102" s="108"/>
      <c r="J102" s="109">
        <f>J151</f>
        <v>0</v>
      </c>
      <c r="L102" s="106"/>
    </row>
    <row r="103" spans="2:12" s="9" customFormat="1" ht="19.5" customHeight="1">
      <c r="B103" s="110"/>
      <c r="D103" s="111" t="s">
        <v>241</v>
      </c>
      <c r="E103" s="112"/>
      <c r="F103" s="112"/>
      <c r="G103" s="112"/>
      <c r="H103" s="112"/>
      <c r="I103" s="112"/>
      <c r="J103" s="113">
        <f>J152</f>
        <v>0</v>
      </c>
      <c r="L103" s="110"/>
    </row>
    <row r="104" spans="2:12" s="9" customFormat="1" ht="19.5" customHeight="1">
      <c r="B104" s="110"/>
      <c r="D104" s="111" t="s">
        <v>90</v>
      </c>
      <c r="E104" s="112"/>
      <c r="F104" s="112"/>
      <c r="G104" s="112"/>
      <c r="H104" s="112"/>
      <c r="I104" s="112"/>
      <c r="J104" s="113">
        <f>J156</f>
        <v>0</v>
      </c>
      <c r="L104" s="110"/>
    </row>
    <row r="105" spans="2:12" s="9" customFormat="1" ht="19.5" customHeight="1">
      <c r="B105" s="110"/>
      <c r="D105" s="111" t="s">
        <v>91</v>
      </c>
      <c r="E105" s="112"/>
      <c r="F105" s="112"/>
      <c r="G105" s="112"/>
      <c r="H105" s="112"/>
      <c r="I105" s="112"/>
      <c r="J105" s="113">
        <f>J170</f>
        <v>0</v>
      </c>
      <c r="L105" s="110"/>
    </row>
    <row r="106" spans="2:12" s="9" customFormat="1" ht="19.5" customHeight="1">
      <c r="B106" s="110"/>
      <c r="D106" s="111" t="s">
        <v>93</v>
      </c>
      <c r="E106" s="112"/>
      <c r="F106" s="112"/>
      <c r="G106" s="112"/>
      <c r="H106" s="112"/>
      <c r="I106" s="112"/>
      <c r="J106" s="113">
        <f>J174</f>
        <v>0</v>
      </c>
      <c r="L106" s="110"/>
    </row>
    <row r="107" spans="2:12" s="9" customFormat="1" ht="19.5" customHeight="1">
      <c r="B107" s="110"/>
      <c r="D107" s="111" t="s">
        <v>242</v>
      </c>
      <c r="E107" s="112"/>
      <c r="F107" s="112"/>
      <c r="G107" s="112"/>
      <c r="H107" s="112"/>
      <c r="I107" s="112"/>
      <c r="J107" s="113">
        <f>J186</f>
        <v>0</v>
      </c>
      <c r="L107" s="110"/>
    </row>
    <row r="108" spans="2:12" s="9" customFormat="1" ht="19.5" customHeight="1">
      <c r="B108" s="110"/>
      <c r="D108" s="111" t="s">
        <v>243</v>
      </c>
      <c r="E108" s="112"/>
      <c r="F108" s="112"/>
      <c r="G108" s="112"/>
      <c r="H108" s="112"/>
      <c r="I108" s="112"/>
      <c r="J108" s="113">
        <f>J192</f>
        <v>0</v>
      </c>
      <c r="L108" s="110"/>
    </row>
    <row r="109" spans="2:12" s="9" customFormat="1" ht="19.5" customHeight="1">
      <c r="B109" s="110"/>
      <c r="D109" s="111" t="s">
        <v>244</v>
      </c>
      <c r="E109" s="112"/>
      <c r="F109" s="112"/>
      <c r="G109" s="112"/>
      <c r="H109" s="112"/>
      <c r="I109" s="112"/>
      <c r="J109" s="113">
        <f>J196</f>
        <v>0</v>
      </c>
      <c r="L109" s="110"/>
    </row>
    <row r="110" spans="2:12" s="9" customFormat="1" ht="19.5" customHeight="1">
      <c r="B110" s="110"/>
      <c r="D110" s="111" t="s">
        <v>245</v>
      </c>
      <c r="E110" s="112"/>
      <c r="F110" s="112"/>
      <c r="G110" s="112"/>
      <c r="H110" s="112"/>
      <c r="I110" s="112"/>
      <c r="J110" s="113">
        <f>J198</f>
        <v>0</v>
      </c>
      <c r="L110" s="110"/>
    </row>
    <row r="111" spans="1:31" s="1" customFormat="1" ht="21.7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6.75" customHeight="1">
      <c r="A112" s="25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6" spans="1:31" s="1" customFormat="1" ht="6.75" customHeight="1">
      <c r="A116" s="25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" customFormat="1" ht="24.75" customHeight="1">
      <c r="A117" s="25"/>
      <c r="B117" s="26"/>
      <c r="C117" s="17" t="s">
        <v>95</v>
      </c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" customFormat="1" ht="6.7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1" customFormat="1" ht="12" customHeight="1">
      <c r="A119" s="25"/>
      <c r="B119" s="26"/>
      <c r="C119" s="22" t="s">
        <v>13</v>
      </c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1" customFormat="1" ht="16.5" customHeight="1">
      <c r="A120" s="25"/>
      <c r="B120" s="26"/>
      <c r="C120" s="25"/>
      <c r="D120" s="25"/>
      <c r="E120" s="200" t="str">
        <f>E7</f>
        <v>Stavebné úpravy a udržiavacie práce hasičskej stanice DHZ v obci Podhorie</v>
      </c>
      <c r="F120" s="201"/>
      <c r="G120" s="201"/>
      <c r="H120" s="201"/>
      <c r="I120" s="25"/>
      <c r="J120" s="25"/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1" customFormat="1" ht="12" customHeight="1">
      <c r="A121" s="25"/>
      <c r="B121" s="26"/>
      <c r="C121" s="22" t="s">
        <v>80</v>
      </c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" customFormat="1" ht="16.5" customHeight="1">
      <c r="A122" s="25"/>
      <c r="B122" s="26"/>
      <c r="C122" s="25"/>
      <c r="D122" s="25"/>
      <c r="E122" s="175" t="str">
        <f>E9</f>
        <v>NS - Nový stav</v>
      </c>
      <c r="F122" s="199"/>
      <c r="G122" s="199"/>
      <c r="H122" s="199"/>
      <c r="I122" s="25"/>
      <c r="J122" s="25"/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1" customFormat="1" ht="6.7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1" customFormat="1" ht="12" customHeight="1">
      <c r="A124" s="25"/>
      <c r="B124" s="26"/>
      <c r="C124" s="22" t="s">
        <v>16</v>
      </c>
      <c r="D124" s="25"/>
      <c r="E124" s="25"/>
      <c r="F124" s="20" t="str">
        <f>F12</f>
        <v> </v>
      </c>
      <c r="G124" s="25"/>
      <c r="H124" s="25"/>
      <c r="I124" s="22" t="s">
        <v>18</v>
      </c>
      <c r="J124" s="48">
        <f>IF(J12="","",J12)</f>
      </c>
      <c r="K124" s="25"/>
      <c r="L124" s="3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1" customFormat="1" ht="6.7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3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s="1" customFormat="1" ht="15" customHeight="1">
      <c r="A126" s="25"/>
      <c r="B126" s="26"/>
      <c r="C126" s="22" t="s">
        <v>19</v>
      </c>
      <c r="D126" s="25"/>
      <c r="E126" s="25"/>
      <c r="F126" s="20" t="str">
        <f>E15</f>
        <v> </v>
      </c>
      <c r="G126" s="25"/>
      <c r="H126" s="25"/>
      <c r="I126" s="22" t="s">
        <v>23</v>
      </c>
      <c r="J126" s="23" t="str">
        <f>E21</f>
        <v> </v>
      </c>
      <c r="K126" s="25"/>
      <c r="L126" s="3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1" customFormat="1" ht="15" customHeight="1">
      <c r="A127" s="25"/>
      <c r="B127" s="26"/>
      <c r="C127" s="22" t="s">
        <v>22</v>
      </c>
      <c r="D127" s="25"/>
      <c r="E127" s="25"/>
      <c r="F127" s="20" t="str">
        <f>IF(E18="","",E18)</f>
        <v> </v>
      </c>
      <c r="G127" s="25"/>
      <c r="H127" s="25"/>
      <c r="I127" s="22" t="s">
        <v>25</v>
      </c>
      <c r="J127" s="23" t="str">
        <f>E24</f>
        <v> </v>
      </c>
      <c r="K127" s="25"/>
      <c r="L127" s="3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s="1" customFormat="1" ht="9.75" customHeight="1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3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s="10" customFormat="1" ht="29.25" customHeight="1">
      <c r="A129" s="114"/>
      <c r="B129" s="115"/>
      <c r="C129" s="116" t="s">
        <v>96</v>
      </c>
      <c r="D129" s="117" t="s">
        <v>52</v>
      </c>
      <c r="E129" s="117" t="s">
        <v>48</v>
      </c>
      <c r="F129" s="117" t="s">
        <v>49</v>
      </c>
      <c r="G129" s="117" t="s">
        <v>97</v>
      </c>
      <c r="H129" s="117" t="s">
        <v>98</v>
      </c>
      <c r="I129" s="117" t="s">
        <v>99</v>
      </c>
      <c r="J129" s="118" t="s">
        <v>84</v>
      </c>
      <c r="K129" s="119" t="s">
        <v>100</v>
      </c>
      <c r="L129" s="120"/>
      <c r="M129" s="55" t="s">
        <v>1</v>
      </c>
      <c r="N129" s="56" t="s">
        <v>31</v>
      </c>
      <c r="O129" s="56" t="s">
        <v>101</v>
      </c>
      <c r="P129" s="56" t="s">
        <v>102</v>
      </c>
      <c r="Q129" s="56" t="s">
        <v>103</v>
      </c>
      <c r="R129" s="56" t="s">
        <v>104</v>
      </c>
      <c r="S129" s="56" t="s">
        <v>105</v>
      </c>
      <c r="T129" s="57" t="s">
        <v>106</v>
      </c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</row>
    <row r="130" spans="1:63" s="1" customFormat="1" ht="22.5" customHeight="1">
      <c r="A130" s="25"/>
      <c r="B130" s="26"/>
      <c r="C130" s="62" t="s">
        <v>85</v>
      </c>
      <c r="D130" s="25"/>
      <c r="E130" s="25"/>
      <c r="F130" s="25"/>
      <c r="G130" s="25"/>
      <c r="H130" s="25"/>
      <c r="I130" s="25"/>
      <c r="J130" s="121">
        <f>BK130</f>
        <v>0</v>
      </c>
      <c r="K130" s="25"/>
      <c r="L130" s="26"/>
      <c r="M130" s="58"/>
      <c r="N130" s="49"/>
      <c r="O130" s="59"/>
      <c r="P130" s="122">
        <f>P131+P151</f>
        <v>0</v>
      </c>
      <c r="Q130" s="59"/>
      <c r="R130" s="122">
        <f>R131+R151</f>
        <v>0</v>
      </c>
      <c r="S130" s="59"/>
      <c r="T130" s="123">
        <f>T131+T151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T130" s="13" t="s">
        <v>66</v>
      </c>
      <c r="AU130" s="13" t="s">
        <v>86</v>
      </c>
      <c r="BK130" s="124">
        <f>BK131+BK151</f>
        <v>0</v>
      </c>
    </row>
    <row r="131" spans="2:63" s="11" customFormat="1" ht="25.5" customHeight="1">
      <c r="B131" s="125"/>
      <c r="D131" s="126" t="s">
        <v>66</v>
      </c>
      <c r="E131" s="127" t="s">
        <v>107</v>
      </c>
      <c r="F131" s="127" t="s">
        <v>108</v>
      </c>
      <c r="J131" s="128">
        <f>BK131</f>
        <v>0</v>
      </c>
      <c r="L131" s="125"/>
      <c r="M131" s="129"/>
      <c r="N131" s="130"/>
      <c r="O131" s="130"/>
      <c r="P131" s="131">
        <f>P132+P135+P146+P149</f>
        <v>0</v>
      </c>
      <c r="Q131" s="130"/>
      <c r="R131" s="131">
        <f>R132+R135+R146+R149</f>
        <v>0</v>
      </c>
      <c r="S131" s="130"/>
      <c r="T131" s="132">
        <f>T132+T135+T146+T149</f>
        <v>0</v>
      </c>
      <c r="AR131" s="126" t="s">
        <v>74</v>
      </c>
      <c r="AT131" s="133" t="s">
        <v>66</v>
      </c>
      <c r="AU131" s="133" t="s">
        <v>67</v>
      </c>
      <c r="AY131" s="126" t="s">
        <v>109</v>
      </c>
      <c r="BK131" s="134">
        <f>BK132+BK135+BK146+BK149</f>
        <v>0</v>
      </c>
    </row>
    <row r="132" spans="2:63" s="11" customFormat="1" ht="22.5" customHeight="1">
      <c r="B132" s="125"/>
      <c r="D132" s="126" t="s">
        <v>66</v>
      </c>
      <c r="E132" s="135" t="s">
        <v>122</v>
      </c>
      <c r="F132" s="135" t="s">
        <v>246</v>
      </c>
      <c r="J132" s="136">
        <f>BK132</f>
        <v>0</v>
      </c>
      <c r="L132" s="125"/>
      <c r="M132" s="129"/>
      <c r="N132" s="130"/>
      <c r="O132" s="130"/>
      <c r="P132" s="131">
        <f>SUM(P133:P134)</f>
        <v>0</v>
      </c>
      <c r="Q132" s="130"/>
      <c r="R132" s="131">
        <f>SUM(R133:R134)</f>
        <v>0</v>
      </c>
      <c r="S132" s="130"/>
      <c r="T132" s="132">
        <f>SUM(T133:T134)</f>
        <v>0</v>
      </c>
      <c r="AR132" s="126" t="s">
        <v>74</v>
      </c>
      <c r="AT132" s="133" t="s">
        <v>66</v>
      </c>
      <c r="AU132" s="133" t="s">
        <v>74</v>
      </c>
      <c r="AY132" s="126" t="s">
        <v>109</v>
      </c>
      <c r="BK132" s="134">
        <f>SUM(BK133:BK134)</f>
        <v>0</v>
      </c>
    </row>
    <row r="133" spans="1:65" s="1" customFormat="1" ht="36" customHeight="1">
      <c r="A133" s="25"/>
      <c r="B133" s="137"/>
      <c r="C133" s="138" t="s">
        <v>74</v>
      </c>
      <c r="D133" s="138" t="s">
        <v>112</v>
      </c>
      <c r="E133" s="139" t="s">
        <v>247</v>
      </c>
      <c r="F133" s="140" t="s">
        <v>248</v>
      </c>
      <c r="G133" s="141" t="s">
        <v>146</v>
      </c>
      <c r="H133" s="142">
        <v>0.772</v>
      </c>
      <c r="I133" s="143">
        <v>0</v>
      </c>
      <c r="J133" s="143">
        <f>ROUND(I133*H133,2)</f>
        <v>0</v>
      </c>
      <c r="K133" s="144"/>
      <c r="L133" s="26"/>
      <c r="M133" s="145" t="s">
        <v>1</v>
      </c>
      <c r="N133" s="146" t="s">
        <v>33</v>
      </c>
      <c r="O133" s="147">
        <v>0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9" t="s">
        <v>116</v>
      </c>
      <c r="AT133" s="149" t="s">
        <v>112</v>
      </c>
      <c r="AU133" s="149" t="s">
        <v>117</v>
      </c>
      <c r="AY133" s="13" t="s">
        <v>109</v>
      </c>
      <c r="BE133" s="150">
        <f>IF(N133="základná",J133,0)</f>
        <v>0</v>
      </c>
      <c r="BF133" s="150">
        <f>IF(N133="znížená",J133,0)</f>
        <v>0</v>
      </c>
      <c r="BG133" s="150">
        <f>IF(N133="zákl. prenesená",J133,0)</f>
        <v>0</v>
      </c>
      <c r="BH133" s="150">
        <f>IF(N133="zníž. prenesená",J133,0)</f>
        <v>0</v>
      </c>
      <c r="BI133" s="150">
        <f>IF(N133="nulová",J133,0)</f>
        <v>0</v>
      </c>
      <c r="BJ133" s="13" t="s">
        <v>117</v>
      </c>
      <c r="BK133" s="150">
        <f>ROUND(I133*H133,2)</f>
        <v>0</v>
      </c>
      <c r="BL133" s="13" t="s">
        <v>116</v>
      </c>
      <c r="BM133" s="149" t="s">
        <v>154</v>
      </c>
    </row>
    <row r="134" spans="1:65" s="1" customFormat="1" ht="24" customHeight="1">
      <c r="A134" s="25"/>
      <c r="B134" s="137"/>
      <c r="C134" s="138" t="s">
        <v>117</v>
      </c>
      <c r="D134" s="138" t="s">
        <v>112</v>
      </c>
      <c r="E134" s="139" t="s">
        <v>249</v>
      </c>
      <c r="F134" s="140" t="s">
        <v>250</v>
      </c>
      <c r="G134" s="141" t="s">
        <v>115</v>
      </c>
      <c r="H134" s="142">
        <v>11.205</v>
      </c>
      <c r="I134" s="143">
        <v>0</v>
      </c>
      <c r="J134" s="143">
        <f>ROUND(I134*H134,2)</f>
        <v>0</v>
      </c>
      <c r="K134" s="144"/>
      <c r="L134" s="26"/>
      <c r="M134" s="145" t="s">
        <v>1</v>
      </c>
      <c r="N134" s="146" t="s">
        <v>33</v>
      </c>
      <c r="O134" s="147">
        <v>0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9" t="s">
        <v>116</v>
      </c>
      <c r="AT134" s="149" t="s">
        <v>112</v>
      </c>
      <c r="AU134" s="149" t="s">
        <v>117</v>
      </c>
      <c r="AY134" s="13" t="s">
        <v>109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3" t="s">
        <v>117</v>
      </c>
      <c r="BK134" s="150">
        <f>ROUND(I134*H134,2)</f>
        <v>0</v>
      </c>
      <c r="BL134" s="13" t="s">
        <v>116</v>
      </c>
      <c r="BM134" s="149" t="s">
        <v>157</v>
      </c>
    </row>
    <row r="135" spans="2:63" s="11" customFormat="1" ht="22.5" customHeight="1">
      <c r="B135" s="125"/>
      <c r="D135" s="126" t="s">
        <v>66</v>
      </c>
      <c r="E135" s="135" t="s">
        <v>134</v>
      </c>
      <c r="F135" s="135" t="s">
        <v>251</v>
      </c>
      <c r="J135" s="136">
        <f>BK135</f>
        <v>0</v>
      </c>
      <c r="L135" s="125"/>
      <c r="M135" s="129"/>
      <c r="N135" s="130"/>
      <c r="O135" s="130"/>
      <c r="P135" s="131">
        <f>SUM(P136:P145)</f>
        <v>0</v>
      </c>
      <c r="Q135" s="130"/>
      <c r="R135" s="131">
        <f>SUM(R136:R145)</f>
        <v>0</v>
      </c>
      <c r="S135" s="130"/>
      <c r="T135" s="132">
        <f>SUM(T136:T145)</f>
        <v>0</v>
      </c>
      <c r="AR135" s="126" t="s">
        <v>74</v>
      </c>
      <c r="AT135" s="133" t="s">
        <v>66</v>
      </c>
      <c r="AU135" s="133" t="s">
        <v>74</v>
      </c>
      <c r="AY135" s="126" t="s">
        <v>109</v>
      </c>
      <c r="BK135" s="134">
        <f>SUM(BK136:BK145)</f>
        <v>0</v>
      </c>
    </row>
    <row r="136" spans="1:65" s="1" customFormat="1" ht="24" customHeight="1">
      <c r="A136" s="25"/>
      <c r="B136" s="137"/>
      <c r="C136" s="138" t="s">
        <v>122</v>
      </c>
      <c r="D136" s="138" t="s">
        <v>112</v>
      </c>
      <c r="E136" s="139" t="s">
        <v>252</v>
      </c>
      <c r="F136" s="140" t="s">
        <v>253</v>
      </c>
      <c r="G136" s="141" t="s">
        <v>115</v>
      </c>
      <c r="H136" s="142">
        <v>116.845</v>
      </c>
      <c r="I136" s="143">
        <v>0</v>
      </c>
      <c r="J136" s="143">
        <f aca="true" t="shared" si="0" ref="J136:J145">ROUND(I136*H136,2)</f>
        <v>0</v>
      </c>
      <c r="K136" s="144"/>
      <c r="L136" s="26"/>
      <c r="M136" s="145" t="s">
        <v>1</v>
      </c>
      <c r="N136" s="146" t="s">
        <v>33</v>
      </c>
      <c r="O136" s="147">
        <v>0</v>
      </c>
      <c r="P136" s="147">
        <f aca="true" t="shared" si="1" ref="P136:P145">O136*H136</f>
        <v>0</v>
      </c>
      <c r="Q136" s="147">
        <v>0</v>
      </c>
      <c r="R136" s="147">
        <f aca="true" t="shared" si="2" ref="R136:R145">Q136*H136</f>
        <v>0</v>
      </c>
      <c r="S136" s="147">
        <v>0</v>
      </c>
      <c r="T136" s="148">
        <f aca="true" t="shared" si="3" ref="T136:T145"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9" t="s">
        <v>116</v>
      </c>
      <c r="AT136" s="149" t="s">
        <v>112</v>
      </c>
      <c r="AU136" s="149" t="s">
        <v>117</v>
      </c>
      <c r="AY136" s="13" t="s">
        <v>109</v>
      </c>
      <c r="BE136" s="150">
        <f aca="true" t="shared" si="4" ref="BE136:BE145">IF(N136="základná",J136,0)</f>
        <v>0</v>
      </c>
      <c r="BF136" s="150">
        <f aca="true" t="shared" si="5" ref="BF136:BF145">IF(N136="znížená",J136,0)</f>
        <v>0</v>
      </c>
      <c r="BG136" s="150">
        <f aca="true" t="shared" si="6" ref="BG136:BG145">IF(N136="zákl. prenesená",J136,0)</f>
        <v>0</v>
      </c>
      <c r="BH136" s="150">
        <f aca="true" t="shared" si="7" ref="BH136:BH145">IF(N136="zníž. prenesená",J136,0)</f>
        <v>0</v>
      </c>
      <c r="BI136" s="150">
        <f aca="true" t="shared" si="8" ref="BI136:BI145">IF(N136="nulová",J136,0)</f>
        <v>0</v>
      </c>
      <c r="BJ136" s="13" t="s">
        <v>117</v>
      </c>
      <c r="BK136" s="150">
        <f aca="true" t="shared" si="9" ref="BK136:BK145">ROUND(I136*H136,2)</f>
        <v>0</v>
      </c>
      <c r="BL136" s="13" t="s">
        <v>116</v>
      </c>
      <c r="BM136" s="149" t="s">
        <v>254</v>
      </c>
    </row>
    <row r="137" spans="1:65" s="1" customFormat="1" ht="16.5" customHeight="1">
      <c r="A137" s="25"/>
      <c r="B137" s="137"/>
      <c r="C137" s="138" t="s">
        <v>116</v>
      </c>
      <c r="D137" s="138" t="s">
        <v>112</v>
      </c>
      <c r="E137" s="139" t="s">
        <v>255</v>
      </c>
      <c r="F137" s="140" t="s">
        <v>256</v>
      </c>
      <c r="G137" s="141" t="s">
        <v>115</v>
      </c>
      <c r="H137" s="142">
        <v>30.076</v>
      </c>
      <c r="I137" s="143">
        <v>0</v>
      </c>
      <c r="J137" s="143">
        <f t="shared" si="0"/>
        <v>0</v>
      </c>
      <c r="K137" s="144"/>
      <c r="L137" s="26"/>
      <c r="M137" s="145" t="s">
        <v>1</v>
      </c>
      <c r="N137" s="146" t="s">
        <v>33</v>
      </c>
      <c r="O137" s="147">
        <v>0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9" t="s">
        <v>116</v>
      </c>
      <c r="AT137" s="149" t="s">
        <v>112</v>
      </c>
      <c r="AU137" s="149" t="s">
        <v>117</v>
      </c>
      <c r="AY137" s="13" t="s">
        <v>109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3" t="s">
        <v>117</v>
      </c>
      <c r="BK137" s="150">
        <f t="shared" si="9"/>
        <v>0</v>
      </c>
      <c r="BL137" s="13" t="s">
        <v>116</v>
      </c>
      <c r="BM137" s="149" t="s">
        <v>257</v>
      </c>
    </row>
    <row r="138" spans="1:65" s="1" customFormat="1" ht="24" customHeight="1">
      <c r="A138" s="25"/>
      <c r="B138" s="137"/>
      <c r="C138" s="138" t="s">
        <v>130</v>
      </c>
      <c r="D138" s="138" t="s">
        <v>112</v>
      </c>
      <c r="E138" s="139" t="s">
        <v>258</v>
      </c>
      <c r="F138" s="140" t="s">
        <v>259</v>
      </c>
      <c r="G138" s="141" t="s">
        <v>115</v>
      </c>
      <c r="H138" s="142">
        <v>30.076</v>
      </c>
      <c r="I138" s="143">
        <v>0</v>
      </c>
      <c r="J138" s="143">
        <f t="shared" si="0"/>
        <v>0</v>
      </c>
      <c r="K138" s="144"/>
      <c r="L138" s="26"/>
      <c r="M138" s="145" t="s">
        <v>1</v>
      </c>
      <c r="N138" s="146" t="s">
        <v>33</v>
      </c>
      <c r="O138" s="147">
        <v>0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9" t="s">
        <v>116</v>
      </c>
      <c r="AT138" s="149" t="s">
        <v>112</v>
      </c>
      <c r="AU138" s="149" t="s">
        <v>117</v>
      </c>
      <c r="AY138" s="13" t="s">
        <v>109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3" t="s">
        <v>117</v>
      </c>
      <c r="BK138" s="150">
        <f t="shared" si="9"/>
        <v>0</v>
      </c>
      <c r="BL138" s="13" t="s">
        <v>116</v>
      </c>
      <c r="BM138" s="149" t="s">
        <v>260</v>
      </c>
    </row>
    <row r="139" spans="1:65" s="1" customFormat="1" ht="24" customHeight="1">
      <c r="A139" s="25"/>
      <c r="B139" s="137"/>
      <c r="C139" s="138" t="s">
        <v>134</v>
      </c>
      <c r="D139" s="138" t="s">
        <v>112</v>
      </c>
      <c r="E139" s="139" t="s">
        <v>261</v>
      </c>
      <c r="F139" s="140" t="s">
        <v>262</v>
      </c>
      <c r="G139" s="141" t="s">
        <v>125</v>
      </c>
      <c r="H139" s="142">
        <v>3</v>
      </c>
      <c r="I139" s="143">
        <v>0</v>
      </c>
      <c r="J139" s="143">
        <f t="shared" si="0"/>
        <v>0</v>
      </c>
      <c r="K139" s="144"/>
      <c r="L139" s="26"/>
      <c r="M139" s="145" t="s">
        <v>1</v>
      </c>
      <c r="N139" s="146" t="s">
        <v>33</v>
      </c>
      <c r="O139" s="147">
        <v>0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9" t="s">
        <v>116</v>
      </c>
      <c r="AT139" s="149" t="s">
        <v>112</v>
      </c>
      <c r="AU139" s="149" t="s">
        <v>117</v>
      </c>
      <c r="AY139" s="13" t="s">
        <v>109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3" t="s">
        <v>117</v>
      </c>
      <c r="BK139" s="150">
        <f t="shared" si="9"/>
        <v>0</v>
      </c>
      <c r="BL139" s="13" t="s">
        <v>116</v>
      </c>
      <c r="BM139" s="149" t="s">
        <v>263</v>
      </c>
    </row>
    <row r="140" spans="1:65" s="1" customFormat="1" ht="24" customHeight="1">
      <c r="A140" s="25"/>
      <c r="B140" s="137"/>
      <c r="C140" s="155" t="s">
        <v>138</v>
      </c>
      <c r="D140" s="155" t="s">
        <v>264</v>
      </c>
      <c r="E140" s="156" t="s">
        <v>265</v>
      </c>
      <c r="F140" s="157" t="s">
        <v>266</v>
      </c>
      <c r="G140" s="158" t="s">
        <v>125</v>
      </c>
      <c r="H140" s="159">
        <v>1</v>
      </c>
      <c r="I140" s="160">
        <v>0</v>
      </c>
      <c r="J140" s="160">
        <f t="shared" si="0"/>
        <v>0</v>
      </c>
      <c r="K140" s="161"/>
      <c r="L140" s="162"/>
      <c r="M140" s="163" t="s">
        <v>1</v>
      </c>
      <c r="N140" s="164" t="s">
        <v>33</v>
      </c>
      <c r="O140" s="147">
        <v>0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9" t="s">
        <v>118</v>
      </c>
      <c r="AT140" s="149" t="s">
        <v>264</v>
      </c>
      <c r="AU140" s="149" t="s">
        <v>117</v>
      </c>
      <c r="AY140" s="13" t="s">
        <v>109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3" t="s">
        <v>117</v>
      </c>
      <c r="BK140" s="150">
        <f t="shared" si="9"/>
        <v>0</v>
      </c>
      <c r="BL140" s="13" t="s">
        <v>116</v>
      </c>
      <c r="BM140" s="149" t="s">
        <v>267</v>
      </c>
    </row>
    <row r="141" spans="1:65" s="1" customFormat="1" ht="24" customHeight="1">
      <c r="A141" s="25"/>
      <c r="B141" s="137"/>
      <c r="C141" s="155" t="s">
        <v>118</v>
      </c>
      <c r="D141" s="155" t="s">
        <v>264</v>
      </c>
      <c r="E141" s="156" t="s">
        <v>268</v>
      </c>
      <c r="F141" s="157" t="s">
        <v>269</v>
      </c>
      <c r="G141" s="158" t="s">
        <v>125</v>
      </c>
      <c r="H141" s="159">
        <v>1</v>
      </c>
      <c r="I141" s="160">
        <v>0</v>
      </c>
      <c r="J141" s="160">
        <f t="shared" si="0"/>
        <v>0</v>
      </c>
      <c r="K141" s="161"/>
      <c r="L141" s="162"/>
      <c r="M141" s="163" t="s">
        <v>1</v>
      </c>
      <c r="N141" s="164" t="s">
        <v>33</v>
      </c>
      <c r="O141" s="147">
        <v>0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9" t="s">
        <v>118</v>
      </c>
      <c r="AT141" s="149" t="s">
        <v>264</v>
      </c>
      <c r="AU141" s="149" t="s">
        <v>117</v>
      </c>
      <c r="AY141" s="13" t="s">
        <v>109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3" t="s">
        <v>117</v>
      </c>
      <c r="BK141" s="150">
        <f t="shared" si="9"/>
        <v>0</v>
      </c>
      <c r="BL141" s="13" t="s">
        <v>116</v>
      </c>
      <c r="BM141" s="149" t="s">
        <v>270</v>
      </c>
    </row>
    <row r="142" spans="1:65" s="1" customFormat="1" ht="24" customHeight="1">
      <c r="A142" s="25"/>
      <c r="B142" s="137"/>
      <c r="C142" s="155" t="s">
        <v>110</v>
      </c>
      <c r="D142" s="155" t="s">
        <v>264</v>
      </c>
      <c r="E142" s="156" t="s">
        <v>271</v>
      </c>
      <c r="F142" s="157" t="s">
        <v>272</v>
      </c>
      <c r="G142" s="158" t="s">
        <v>125</v>
      </c>
      <c r="H142" s="159">
        <v>1</v>
      </c>
      <c r="I142" s="160">
        <v>0</v>
      </c>
      <c r="J142" s="160">
        <f t="shared" si="0"/>
        <v>0</v>
      </c>
      <c r="K142" s="161"/>
      <c r="L142" s="162"/>
      <c r="M142" s="163" t="s">
        <v>1</v>
      </c>
      <c r="N142" s="164" t="s">
        <v>33</v>
      </c>
      <c r="O142" s="147">
        <v>0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9" t="s">
        <v>118</v>
      </c>
      <c r="AT142" s="149" t="s">
        <v>264</v>
      </c>
      <c r="AU142" s="149" t="s">
        <v>117</v>
      </c>
      <c r="AY142" s="13" t="s">
        <v>109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3" t="s">
        <v>117</v>
      </c>
      <c r="BK142" s="150">
        <f t="shared" si="9"/>
        <v>0</v>
      </c>
      <c r="BL142" s="13" t="s">
        <v>116</v>
      </c>
      <c r="BM142" s="149" t="s">
        <v>200</v>
      </c>
    </row>
    <row r="143" spans="1:65" s="1" customFormat="1" ht="24" customHeight="1">
      <c r="A143" s="25"/>
      <c r="B143" s="137"/>
      <c r="C143" s="138" t="s">
        <v>121</v>
      </c>
      <c r="D143" s="138" t="s">
        <v>112</v>
      </c>
      <c r="E143" s="139" t="s">
        <v>273</v>
      </c>
      <c r="F143" s="140" t="s">
        <v>274</v>
      </c>
      <c r="G143" s="141" t="s">
        <v>210</v>
      </c>
      <c r="H143" s="142">
        <v>2.325</v>
      </c>
      <c r="I143" s="143">
        <v>0</v>
      </c>
      <c r="J143" s="143">
        <f t="shared" si="0"/>
        <v>0</v>
      </c>
      <c r="K143" s="144"/>
      <c r="L143" s="26"/>
      <c r="M143" s="145" t="s">
        <v>1</v>
      </c>
      <c r="N143" s="146" t="s">
        <v>33</v>
      </c>
      <c r="O143" s="147">
        <v>0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9" t="s">
        <v>116</v>
      </c>
      <c r="AT143" s="149" t="s">
        <v>112</v>
      </c>
      <c r="AU143" s="149" t="s">
        <v>117</v>
      </c>
      <c r="AY143" s="13" t="s">
        <v>109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3" t="s">
        <v>117</v>
      </c>
      <c r="BK143" s="150">
        <f t="shared" si="9"/>
        <v>0</v>
      </c>
      <c r="BL143" s="13" t="s">
        <v>116</v>
      </c>
      <c r="BM143" s="149" t="s">
        <v>205</v>
      </c>
    </row>
    <row r="144" spans="1:65" s="1" customFormat="1" ht="24" customHeight="1">
      <c r="A144" s="25"/>
      <c r="B144" s="137"/>
      <c r="C144" s="155" t="s">
        <v>151</v>
      </c>
      <c r="D144" s="155" t="s">
        <v>264</v>
      </c>
      <c r="E144" s="156" t="s">
        <v>275</v>
      </c>
      <c r="F144" s="157" t="s">
        <v>276</v>
      </c>
      <c r="G144" s="158" t="s">
        <v>210</v>
      </c>
      <c r="H144" s="159">
        <v>2.325</v>
      </c>
      <c r="I144" s="160">
        <v>0</v>
      </c>
      <c r="J144" s="160">
        <f t="shared" si="0"/>
        <v>0</v>
      </c>
      <c r="K144" s="161"/>
      <c r="L144" s="162"/>
      <c r="M144" s="163" t="s">
        <v>1</v>
      </c>
      <c r="N144" s="164" t="s">
        <v>33</v>
      </c>
      <c r="O144" s="147">
        <v>0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9" t="s">
        <v>118</v>
      </c>
      <c r="AT144" s="149" t="s">
        <v>264</v>
      </c>
      <c r="AU144" s="149" t="s">
        <v>117</v>
      </c>
      <c r="AY144" s="13" t="s">
        <v>109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3" t="s">
        <v>117</v>
      </c>
      <c r="BK144" s="150">
        <f t="shared" si="9"/>
        <v>0</v>
      </c>
      <c r="BL144" s="13" t="s">
        <v>116</v>
      </c>
      <c r="BM144" s="149" t="s">
        <v>211</v>
      </c>
    </row>
    <row r="145" spans="1:65" s="1" customFormat="1" ht="24" customHeight="1">
      <c r="A145" s="25"/>
      <c r="B145" s="137"/>
      <c r="C145" s="155" t="s">
        <v>126</v>
      </c>
      <c r="D145" s="155" t="s">
        <v>264</v>
      </c>
      <c r="E145" s="156" t="s">
        <v>277</v>
      </c>
      <c r="F145" s="157" t="s">
        <v>278</v>
      </c>
      <c r="G145" s="158" t="s">
        <v>279</v>
      </c>
      <c r="H145" s="159">
        <v>2</v>
      </c>
      <c r="I145" s="160">
        <v>0</v>
      </c>
      <c r="J145" s="160">
        <f t="shared" si="0"/>
        <v>0</v>
      </c>
      <c r="K145" s="161"/>
      <c r="L145" s="162"/>
      <c r="M145" s="163" t="s">
        <v>1</v>
      </c>
      <c r="N145" s="164" t="s">
        <v>33</v>
      </c>
      <c r="O145" s="147">
        <v>0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9" t="s">
        <v>118</v>
      </c>
      <c r="AT145" s="149" t="s">
        <v>264</v>
      </c>
      <c r="AU145" s="149" t="s">
        <v>117</v>
      </c>
      <c r="AY145" s="13" t="s">
        <v>109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3" t="s">
        <v>117</v>
      </c>
      <c r="BK145" s="150">
        <f t="shared" si="9"/>
        <v>0</v>
      </c>
      <c r="BL145" s="13" t="s">
        <v>116</v>
      </c>
      <c r="BM145" s="149" t="s">
        <v>280</v>
      </c>
    </row>
    <row r="146" spans="2:63" s="11" customFormat="1" ht="22.5" customHeight="1">
      <c r="B146" s="125"/>
      <c r="D146" s="126" t="s">
        <v>66</v>
      </c>
      <c r="E146" s="135" t="s">
        <v>110</v>
      </c>
      <c r="F146" s="135" t="s">
        <v>111</v>
      </c>
      <c r="J146" s="136">
        <f>BK146</f>
        <v>0</v>
      </c>
      <c r="L146" s="125"/>
      <c r="M146" s="129"/>
      <c r="N146" s="130"/>
      <c r="O146" s="130"/>
      <c r="P146" s="131">
        <f>SUM(P147:P148)</f>
        <v>0</v>
      </c>
      <c r="Q146" s="130"/>
      <c r="R146" s="131">
        <f>SUM(R147:R148)</f>
        <v>0</v>
      </c>
      <c r="S146" s="130"/>
      <c r="T146" s="132">
        <f>SUM(T147:T148)</f>
        <v>0</v>
      </c>
      <c r="AR146" s="126" t="s">
        <v>74</v>
      </c>
      <c r="AT146" s="133" t="s">
        <v>66</v>
      </c>
      <c r="AU146" s="133" t="s">
        <v>74</v>
      </c>
      <c r="AY146" s="126" t="s">
        <v>109</v>
      </c>
      <c r="BK146" s="134">
        <f>SUM(BK147:BK148)</f>
        <v>0</v>
      </c>
    </row>
    <row r="147" spans="1:65" s="1" customFormat="1" ht="24" customHeight="1">
      <c r="A147" s="25"/>
      <c r="B147" s="137"/>
      <c r="C147" s="138" t="s">
        <v>158</v>
      </c>
      <c r="D147" s="138" t="s">
        <v>112</v>
      </c>
      <c r="E147" s="139" t="s">
        <v>281</v>
      </c>
      <c r="F147" s="140" t="s">
        <v>282</v>
      </c>
      <c r="G147" s="141" t="s">
        <v>115</v>
      </c>
      <c r="H147" s="142">
        <v>67.075</v>
      </c>
      <c r="I147" s="143">
        <v>0</v>
      </c>
      <c r="J147" s="143">
        <f>ROUND(I147*H147,2)</f>
        <v>0</v>
      </c>
      <c r="K147" s="144"/>
      <c r="L147" s="26"/>
      <c r="M147" s="145" t="s">
        <v>1</v>
      </c>
      <c r="N147" s="146" t="s">
        <v>33</v>
      </c>
      <c r="O147" s="147">
        <v>0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9" t="s">
        <v>116</v>
      </c>
      <c r="AT147" s="149" t="s">
        <v>112</v>
      </c>
      <c r="AU147" s="149" t="s">
        <v>117</v>
      </c>
      <c r="AY147" s="13" t="s">
        <v>109</v>
      </c>
      <c r="BE147" s="150">
        <f>IF(N147="základná",J147,0)</f>
        <v>0</v>
      </c>
      <c r="BF147" s="150">
        <f>IF(N147="znížená",J147,0)</f>
        <v>0</v>
      </c>
      <c r="BG147" s="150">
        <f>IF(N147="zákl. prenesená",J147,0)</f>
        <v>0</v>
      </c>
      <c r="BH147" s="150">
        <f>IF(N147="zníž. prenesená",J147,0)</f>
        <v>0</v>
      </c>
      <c r="BI147" s="150">
        <f>IF(N147="nulová",J147,0)</f>
        <v>0</v>
      </c>
      <c r="BJ147" s="13" t="s">
        <v>117</v>
      </c>
      <c r="BK147" s="150">
        <f>ROUND(I147*H147,2)</f>
        <v>0</v>
      </c>
      <c r="BL147" s="13" t="s">
        <v>116</v>
      </c>
      <c r="BM147" s="149" t="s">
        <v>217</v>
      </c>
    </row>
    <row r="148" spans="1:65" s="1" customFormat="1" ht="16.5" customHeight="1">
      <c r="A148" s="25"/>
      <c r="B148" s="137"/>
      <c r="C148" s="138" t="s">
        <v>129</v>
      </c>
      <c r="D148" s="138" t="s">
        <v>112</v>
      </c>
      <c r="E148" s="139" t="s">
        <v>283</v>
      </c>
      <c r="F148" s="140" t="s">
        <v>284</v>
      </c>
      <c r="G148" s="141" t="s">
        <v>115</v>
      </c>
      <c r="H148" s="142">
        <v>67.075</v>
      </c>
      <c r="I148" s="143">
        <v>0</v>
      </c>
      <c r="J148" s="143">
        <f>ROUND(I148*H148,2)</f>
        <v>0</v>
      </c>
      <c r="K148" s="144"/>
      <c r="L148" s="26"/>
      <c r="M148" s="145" t="s">
        <v>1</v>
      </c>
      <c r="N148" s="146" t="s">
        <v>33</v>
      </c>
      <c r="O148" s="147">
        <v>0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9" t="s">
        <v>116</v>
      </c>
      <c r="AT148" s="149" t="s">
        <v>112</v>
      </c>
      <c r="AU148" s="149" t="s">
        <v>117</v>
      </c>
      <c r="AY148" s="13" t="s">
        <v>109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3" t="s">
        <v>117</v>
      </c>
      <c r="BK148" s="150">
        <f>ROUND(I148*H148,2)</f>
        <v>0</v>
      </c>
      <c r="BL148" s="13" t="s">
        <v>116</v>
      </c>
      <c r="BM148" s="149" t="s">
        <v>220</v>
      </c>
    </row>
    <row r="149" spans="2:63" s="11" customFormat="1" ht="22.5" customHeight="1">
      <c r="B149" s="125"/>
      <c r="D149" s="126" t="s">
        <v>66</v>
      </c>
      <c r="E149" s="135" t="s">
        <v>285</v>
      </c>
      <c r="F149" s="135" t="s">
        <v>286</v>
      </c>
      <c r="J149" s="136">
        <f>BK149</f>
        <v>0</v>
      </c>
      <c r="L149" s="125"/>
      <c r="M149" s="129"/>
      <c r="N149" s="130"/>
      <c r="O149" s="130"/>
      <c r="P149" s="131">
        <f>P150</f>
        <v>0</v>
      </c>
      <c r="Q149" s="130"/>
      <c r="R149" s="131">
        <f>R150</f>
        <v>0</v>
      </c>
      <c r="S149" s="130"/>
      <c r="T149" s="132">
        <f>T150</f>
        <v>0</v>
      </c>
      <c r="AR149" s="126" t="s">
        <v>74</v>
      </c>
      <c r="AT149" s="133" t="s">
        <v>66</v>
      </c>
      <c r="AU149" s="133" t="s">
        <v>74</v>
      </c>
      <c r="AY149" s="126" t="s">
        <v>109</v>
      </c>
      <c r="BK149" s="134">
        <f>BK150</f>
        <v>0</v>
      </c>
    </row>
    <row r="150" spans="1:65" s="1" customFormat="1" ht="24" customHeight="1">
      <c r="A150" s="25"/>
      <c r="B150" s="137"/>
      <c r="C150" s="138" t="s">
        <v>166</v>
      </c>
      <c r="D150" s="138" t="s">
        <v>112</v>
      </c>
      <c r="E150" s="139" t="s">
        <v>287</v>
      </c>
      <c r="F150" s="140" t="s">
        <v>288</v>
      </c>
      <c r="G150" s="141" t="s">
        <v>161</v>
      </c>
      <c r="H150" s="142">
        <v>17.875</v>
      </c>
      <c r="I150" s="143">
        <v>0</v>
      </c>
      <c r="J150" s="143">
        <f>ROUND(I150*H150,2)</f>
        <v>0</v>
      </c>
      <c r="K150" s="144"/>
      <c r="L150" s="26"/>
      <c r="M150" s="145" t="s">
        <v>1</v>
      </c>
      <c r="N150" s="146" t="s">
        <v>33</v>
      </c>
      <c r="O150" s="147">
        <v>0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9" t="s">
        <v>116</v>
      </c>
      <c r="AT150" s="149" t="s">
        <v>112</v>
      </c>
      <c r="AU150" s="149" t="s">
        <v>117</v>
      </c>
      <c r="AY150" s="13" t="s">
        <v>109</v>
      </c>
      <c r="BE150" s="150">
        <f>IF(N150="základná",J150,0)</f>
        <v>0</v>
      </c>
      <c r="BF150" s="150">
        <f>IF(N150="znížená",J150,0)</f>
        <v>0</v>
      </c>
      <c r="BG150" s="150">
        <f>IF(N150="zákl. prenesená",J150,0)</f>
        <v>0</v>
      </c>
      <c r="BH150" s="150">
        <f>IF(N150="zníž. prenesená",J150,0)</f>
        <v>0</v>
      </c>
      <c r="BI150" s="150">
        <f>IF(N150="nulová",J150,0)</f>
        <v>0</v>
      </c>
      <c r="BJ150" s="13" t="s">
        <v>117</v>
      </c>
      <c r="BK150" s="150">
        <f>ROUND(I150*H150,2)</f>
        <v>0</v>
      </c>
      <c r="BL150" s="13" t="s">
        <v>116</v>
      </c>
      <c r="BM150" s="149" t="s">
        <v>224</v>
      </c>
    </row>
    <row r="151" spans="2:63" s="11" customFormat="1" ht="25.5" customHeight="1">
      <c r="B151" s="125"/>
      <c r="D151" s="126" t="s">
        <v>66</v>
      </c>
      <c r="E151" s="127" t="s">
        <v>173</v>
      </c>
      <c r="F151" s="127" t="s">
        <v>174</v>
      </c>
      <c r="J151" s="128">
        <f>BK151</f>
        <v>0</v>
      </c>
      <c r="L151" s="125"/>
      <c r="M151" s="129"/>
      <c r="N151" s="130"/>
      <c r="O151" s="130"/>
      <c r="P151" s="131">
        <f>P152+P156+P170+P174+P186+P192+P196+P198</f>
        <v>0</v>
      </c>
      <c r="Q151" s="130"/>
      <c r="R151" s="131">
        <f>R152+R156+R170+R174+R186+R192+R196+R198</f>
        <v>0</v>
      </c>
      <c r="S151" s="130"/>
      <c r="T151" s="132">
        <f>T152+T156+T170+T174+T186+T192+T196+T198</f>
        <v>0</v>
      </c>
      <c r="AR151" s="126" t="s">
        <v>117</v>
      </c>
      <c r="AT151" s="133" t="s">
        <v>66</v>
      </c>
      <c r="AU151" s="133" t="s">
        <v>67</v>
      </c>
      <c r="AY151" s="126" t="s">
        <v>109</v>
      </c>
      <c r="BK151" s="134">
        <f>BK152+BK156+BK170+BK174+BK186+BK192+BK196+BK198</f>
        <v>0</v>
      </c>
    </row>
    <row r="152" spans="2:63" s="11" customFormat="1" ht="22.5" customHeight="1">
      <c r="B152" s="125"/>
      <c r="D152" s="126" t="s">
        <v>66</v>
      </c>
      <c r="E152" s="135" t="s">
        <v>289</v>
      </c>
      <c r="F152" s="135" t="s">
        <v>290</v>
      </c>
      <c r="J152" s="136">
        <f>BK152</f>
        <v>0</v>
      </c>
      <c r="L152" s="125"/>
      <c r="M152" s="129"/>
      <c r="N152" s="130"/>
      <c r="O152" s="130"/>
      <c r="P152" s="131">
        <f>SUM(P153:P155)</f>
        <v>0</v>
      </c>
      <c r="Q152" s="130"/>
      <c r="R152" s="131">
        <f>SUM(R153:R155)</f>
        <v>0</v>
      </c>
      <c r="S152" s="130"/>
      <c r="T152" s="132">
        <f>SUM(T153:T155)</f>
        <v>0</v>
      </c>
      <c r="AR152" s="126" t="s">
        <v>117</v>
      </c>
      <c r="AT152" s="133" t="s">
        <v>66</v>
      </c>
      <c r="AU152" s="133" t="s">
        <v>74</v>
      </c>
      <c r="AY152" s="126" t="s">
        <v>109</v>
      </c>
      <c r="BK152" s="134">
        <f>SUM(BK153:BK155)</f>
        <v>0</v>
      </c>
    </row>
    <row r="153" spans="1:65" s="1" customFormat="1" ht="24" customHeight="1">
      <c r="A153" s="25"/>
      <c r="B153" s="137"/>
      <c r="C153" s="138" t="s">
        <v>133</v>
      </c>
      <c r="D153" s="138" t="s">
        <v>112</v>
      </c>
      <c r="E153" s="139" t="s">
        <v>291</v>
      </c>
      <c r="F153" s="140" t="s">
        <v>292</v>
      </c>
      <c r="G153" s="141" t="s">
        <v>115</v>
      </c>
      <c r="H153" s="142">
        <v>4.469</v>
      </c>
      <c r="I153" s="143">
        <v>0</v>
      </c>
      <c r="J153" s="143">
        <f>ROUND(I153*H153,2)</f>
        <v>0</v>
      </c>
      <c r="K153" s="144"/>
      <c r="L153" s="26"/>
      <c r="M153" s="145" t="s">
        <v>1</v>
      </c>
      <c r="N153" s="146" t="s">
        <v>33</v>
      </c>
      <c r="O153" s="147">
        <v>0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49" t="s">
        <v>133</v>
      </c>
      <c r="AT153" s="149" t="s">
        <v>112</v>
      </c>
      <c r="AU153" s="149" t="s">
        <v>117</v>
      </c>
      <c r="AY153" s="13" t="s">
        <v>109</v>
      </c>
      <c r="BE153" s="150">
        <f>IF(N153="základná",J153,0)</f>
        <v>0</v>
      </c>
      <c r="BF153" s="150">
        <f>IF(N153="znížená",J153,0)</f>
        <v>0</v>
      </c>
      <c r="BG153" s="150">
        <f>IF(N153="zákl. prenesená",J153,0)</f>
        <v>0</v>
      </c>
      <c r="BH153" s="150">
        <f>IF(N153="zníž. prenesená",J153,0)</f>
        <v>0</v>
      </c>
      <c r="BI153" s="150">
        <f>IF(N153="nulová",J153,0)</f>
        <v>0</v>
      </c>
      <c r="BJ153" s="13" t="s">
        <v>117</v>
      </c>
      <c r="BK153" s="150">
        <f>ROUND(I153*H153,2)</f>
        <v>0</v>
      </c>
      <c r="BL153" s="13" t="s">
        <v>133</v>
      </c>
      <c r="BM153" s="149" t="s">
        <v>236</v>
      </c>
    </row>
    <row r="154" spans="1:65" s="1" customFormat="1" ht="24" customHeight="1">
      <c r="A154" s="25"/>
      <c r="B154" s="137"/>
      <c r="C154" s="138" t="s">
        <v>177</v>
      </c>
      <c r="D154" s="138" t="s">
        <v>112</v>
      </c>
      <c r="E154" s="139" t="s">
        <v>293</v>
      </c>
      <c r="F154" s="140" t="s">
        <v>294</v>
      </c>
      <c r="G154" s="141" t="s">
        <v>115</v>
      </c>
      <c r="H154" s="142">
        <v>22.527</v>
      </c>
      <c r="I154" s="143">
        <v>0</v>
      </c>
      <c r="J154" s="143">
        <f>ROUND(I154*H154,2)</f>
        <v>0</v>
      </c>
      <c r="K154" s="144"/>
      <c r="L154" s="26"/>
      <c r="M154" s="145" t="s">
        <v>1</v>
      </c>
      <c r="N154" s="146" t="s">
        <v>33</v>
      </c>
      <c r="O154" s="147">
        <v>0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9" t="s">
        <v>133</v>
      </c>
      <c r="AT154" s="149" t="s">
        <v>112</v>
      </c>
      <c r="AU154" s="149" t="s">
        <v>117</v>
      </c>
      <c r="AY154" s="13" t="s">
        <v>109</v>
      </c>
      <c r="BE154" s="150">
        <f>IF(N154="základná",J154,0)</f>
        <v>0</v>
      </c>
      <c r="BF154" s="150">
        <f>IF(N154="znížená",J154,0)</f>
        <v>0</v>
      </c>
      <c r="BG154" s="150">
        <f>IF(N154="zákl. prenesená",J154,0)</f>
        <v>0</v>
      </c>
      <c r="BH154" s="150">
        <f>IF(N154="zníž. prenesená",J154,0)</f>
        <v>0</v>
      </c>
      <c r="BI154" s="150">
        <f>IF(N154="nulová",J154,0)</f>
        <v>0</v>
      </c>
      <c r="BJ154" s="13" t="s">
        <v>117</v>
      </c>
      <c r="BK154" s="150">
        <f>ROUND(I154*H154,2)</f>
        <v>0</v>
      </c>
      <c r="BL154" s="13" t="s">
        <v>133</v>
      </c>
      <c r="BM154" s="149" t="s">
        <v>295</v>
      </c>
    </row>
    <row r="155" spans="1:65" s="1" customFormat="1" ht="24" customHeight="1">
      <c r="A155" s="25"/>
      <c r="B155" s="137"/>
      <c r="C155" s="138" t="s">
        <v>137</v>
      </c>
      <c r="D155" s="138" t="s">
        <v>112</v>
      </c>
      <c r="E155" s="139" t="s">
        <v>296</v>
      </c>
      <c r="F155" s="140" t="s">
        <v>297</v>
      </c>
      <c r="G155" s="141" t="s">
        <v>204</v>
      </c>
      <c r="H155" s="142">
        <v>3.551</v>
      </c>
      <c r="I155" s="143">
        <v>0</v>
      </c>
      <c r="J155" s="143">
        <f>ROUND(I155*H155,2)</f>
        <v>0</v>
      </c>
      <c r="K155" s="144"/>
      <c r="L155" s="26"/>
      <c r="M155" s="145" t="s">
        <v>1</v>
      </c>
      <c r="N155" s="146" t="s">
        <v>33</v>
      </c>
      <c r="O155" s="147">
        <v>0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9" t="s">
        <v>133</v>
      </c>
      <c r="AT155" s="149" t="s">
        <v>112</v>
      </c>
      <c r="AU155" s="149" t="s">
        <v>117</v>
      </c>
      <c r="AY155" s="13" t="s">
        <v>109</v>
      </c>
      <c r="BE155" s="150">
        <f>IF(N155="základná",J155,0)</f>
        <v>0</v>
      </c>
      <c r="BF155" s="150">
        <f>IF(N155="znížená",J155,0)</f>
        <v>0</v>
      </c>
      <c r="BG155" s="150">
        <f>IF(N155="zákl. prenesená",J155,0)</f>
        <v>0</v>
      </c>
      <c r="BH155" s="150">
        <f>IF(N155="zníž. prenesená",J155,0)</f>
        <v>0</v>
      </c>
      <c r="BI155" s="150">
        <f>IF(N155="nulová",J155,0)</f>
        <v>0</v>
      </c>
      <c r="BJ155" s="13" t="s">
        <v>117</v>
      </c>
      <c r="BK155" s="150">
        <f>ROUND(I155*H155,2)</f>
        <v>0</v>
      </c>
      <c r="BL155" s="13" t="s">
        <v>133</v>
      </c>
      <c r="BM155" s="149" t="s">
        <v>298</v>
      </c>
    </row>
    <row r="156" spans="2:63" s="11" customFormat="1" ht="22.5" customHeight="1">
      <c r="B156" s="125"/>
      <c r="D156" s="126" t="s">
        <v>66</v>
      </c>
      <c r="E156" s="135" t="s">
        <v>175</v>
      </c>
      <c r="F156" s="135" t="s">
        <v>176</v>
      </c>
      <c r="J156" s="136">
        <f>BK156</f>
        <v>0</v>
      </c>
      <c r="L156" s="125"/>
      <c r="M156" s="129"/>
      <c r="N156" s="130"/>
      <c r="O156" s="130"/>
      <c r="P156" s="131">
        <f>SUM(P157:P169)</f>
        <v>0</v>
      </c>
      <c r="Q156" s="130"/>
      <c r="R156" s="131">
        <f>SUM(R157:R169)</f>
        <v>0</v>
      </c>
      <c r="S156" s="130"/>
      <c r="T156" s="132">
        <f>SUM(T157:T169)</f>
        <v>0</v>
      </c>
      <c r="AR156" s="126" t="s">
        <v>117</v>
      </c>
      <c r="AT156" s="133" t="s">
        <v>66</v>
      </c>
      <c r="AU156" s="133" t="s">
        <v>74</v>
      </c>
      <c r="AY156" s="126" t="s">
        <v>109</v>
      </c>
      <c r="BK156" s="134">
        <f>SUM(BK157:BK169)</f>
        <v>0</v>
      </c>
    </row>
    <row r="157" spans="1:65" s="1" customFormat="1" ht="24" customHeight="1">
      <c r="A157" s="25"/>
      <c r="B157" s="137"/>
      <c r="C157" s="138" t="s">
        <v>185</v>
      </c>
      <c r="D157" s="138" t="s">
        <v>112</v>
      </c>
      <c r="E157" s="139" t="s">
        <v>299</v>
      </c>
      <c r="F157" s="140" t="s">
        <v>300</v>
      </c>
      <c r="G157" s="141" t="s">
        <v>180</v>
      </c>
      <c r="H157" s="142">
        <v>2</v>
      </c>
      <c r="I157" s="143">
        <v>0</v>
      </c>
      <c r="J157" s="143">
        <f aca="true" t="shared" si="10" ref="J157:J169">ROUND(I157*H157,2)</f>
        <v>0</v>
      </c>
      <c r="K157" s="144"/>
      <c r="L157" s="26"/>
      <c r="M157" s="145" t="s">
        <v>1</v>
      </c>
      <c r="N157" s="146" t="s">
        <v>33</v>
      </c>
      <c r="O157" s="147">
        <v>0</v>
      </c>
      <c r="P157" s="147">
        <f aca="true" t="shared" si="11" ref="P157:P169">O157*H157</f>
        <v>0</v>
      </c>
      <c r="Q157" s="147">
        <v>0</v>
      </c>
      <c r="R157" s="147">
        <f aca="true" t="shared" si="12" ref="R157:R169">Q157*H157</f>
        <v>0</v>
      </c>
      <c r="S157" s="147">
        <v>0</v>
      </c>
      <c r="T157" s="148">
        <f aca="true" t="shared" si="13" ref="T157:T169"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9" t="s">
        <v>133</v>
      </c>
      <c r="AT157" s="149" t="s">
        <v>112</v>
      </c>
      <c r="AU157" s="149" t="s">
        <v>117</v>
      </c>
      <c r="AY157" s="13" t="s">
        <v>109</v>
      </c>
      <c r="BE157" s="150">
        <f aca="true" t="shared" si="14" ref="BE157:BE169">IF(N157="základná",J157,0)</f>
        <v>0</v>
      </c>
      <c r="BF157" s="150">
        <f aca="true" t="shared" si="15" ref="BF157:BF169">IF(N157="znížená",J157,0)</f>
        <v>0</v>
      </c>
      <c r="BG157" s="150">
        <f aca="true" t="shared" si="16" ref="BG157:BG169">IF(N157="zákl. prenesená",J157,0)</f>
        <v>0</v>
      </c>
      <c r="BH157" s="150">
        <f aca="true" t="shared" si="17" ref="BH157:BH169">IF(N157="zníž. prenesená",J157,0)</f>
        <v>0</v>
      </c>
      <c r="BI157" s="150">
        <f aca="true" t="shared" si="18" ref="BI157:BI169">IF(N157="nulová",J157,0)</f>
        <v>0</v>
      </c>
      <c r="BJ157" s="13" t="s">
        <v>117</v>
      </c>
      <c r="BK157" s="150">
        <f aca="true" t="shared" si="19" ref="BK157:BK169">ROUND(I157*H157,2)</f>
        <v>0</v>
      </c>
      <c r="BL157" s="13" t="s">
        <v>133</v>
      </c>
      <c r="BM157" s="149" t="s">
        <v>301</v>
      </c>
    </row>
    <row r="158" spans="1:65" s="1" customFormat="1" ht="24" customHeight="1">
      <c r="A158" s="25"/>
      <c r="B158" s="137"/>
      <c r="C158" s="155" t="s">
        <v>7</v>
      </c>
      <c r="D158" s="155" t="s">
        <v>264</v>
      </c>
      <c r="E158" s="156" t="s">
        <v>302</v>
      </c>
      <c r="F158" s="157" t="s">
        <v>303</v>
      </c>
      <c r="G158" s="158" t="s">
        <v>125</v>
      </c>
      <c r="H158" s="159">
        <v>2</v>
      </c>
      <c r="I158" s="160">
        <v>0</v>
      </c>
      <c r="J158" s="160">
        <f t="shared" si="10"/>
        <v>0</v>
      </c>
      <c r="K158" s="161"/>
      <c r="L158" s="162"/>
      <c r="M158" s="163" t="s">
        <v>1</v>
      </c>
      <c r="N158" s="164" t="s">
        <v>33</v>
      </c>
      <c r="O158" s="147">
        <v>0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9" t="s">
        <v>162</v>
      </c>
      <c r="AT158" s="149" t="s">
        <v>264</v>
      </c>
      <c r="AU158" s="149" t="s">
        <v>117</v>
      </c>
      <c r="AY158" s="13" t="s">
        <v>109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3" t="s">
        <v>117</v>
      </c>
      <c r="BK158" s="150">
        <f t="shared" si="19"/>
        <v>0</v>
      </c>
      <c r="BL158" s="13" t="s">
        <v>133</v>
      </c>
      <c r="BM158" s="149" t="s">
        <v>304</v>
      </c>
    </row>
    <row r="159" spans="1:65" s="1" customFormat="1" ht="24" customHeight="1">
      <c r="A159" s="25"/>
      <c r="B159" s="137"/>
      <c r="C159" s="155" t="s">
        <v>192</v>
      </c>
      <c r="D159" s="155" t="s">
        <v>264</v>
      </c>
      <c r="E159" s="156" t="s">
        <v>305</v>
      </c>
      <c r="F159" s="157" t="s">
        <v>306</v>
      </c>
      <c r="G159" s="158" t="s">
        <v>125</v>
      </c>
      <c r="H159" s="159">
        <v>2</v>
      </c>
      <c r="I159" s="160">
        <v>0</v>
      </c>
      <c r="J159" s="160">
        <f t="shared" si="10"/>
        <v>0</v>
      </c>
      <c r="K159" s="161"/>
      <c r="L159" s="162"/>
      <c r="M159" s="163" t="s">
        <v>1</v>
      </c>
      <c r="N159" s="164" t="s">
        <v>33</v>
      </c>
      <c r="O159" s="147">
        <v>0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9" t="s">
        <v>162</v>
      </c>
      <c r="AT159" s="149" t="s">
        <v>264</v>
      </c>
      <c r="AU159" s="149" t="s">
        <v>117</v>
      </c>
      <c r="AY159" s="13" t="s">
        <v>109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3" t="s">
        <v>117</v>
      </c>
      <c r="BK159" s="150">
        <f t="shared" si="19"/>
        <v>0</v>
      </c>
      <c r="BL159" s="13" t="s">
        <v>133</v>
      </c>
      <c r="BM159" s="149" t="s">
        <v>307</v>
      </c>
    </row>
    <row r="160" spans="1:65" s="1" customFormat="1" ht="24" customHeight="1">
      <c r="A160" s="25"/>
      <c r="B160" s="137"/>
      <c r="C160" s="138" t="s">
        <v>143</v>
      </c>
      <c r="D160" s="138" t="s">
        <v>112</v>
      </c>
      <c r="E160" s="139" t="s">
        <v>308</v>
      </c>
      <c r="F160" s="140" t="s">
        <v>309</v>
      </c>
      <c r="G160" s="141" t="s">
        <v>125</v>
      </c>
      <c r="H160" s="142">
        <v>3</v>
      </c>
      <c r="I160" s="143">
        <v>0</v>
      </c>
      <c r="J160" s="143">
        <f t="shared" si="10"/>
        <v>0</v>
      </c>
      <c r="K160" s="144"/>
      <c r="L160" s="26"/>
      <c r="M160" s="145" t="s">
        <v>1</v>
      </c>
      <c r="N160" s="146" t="s">
        <v>33</v>
      </c>
      <c r="O160" s="147">
        <v>0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9" t="s">
        <v>133</v>
      </c>
      <c r="AT160" s="149" t="s">
        <v>112</v>
      </c>
      <c r="AU160" s="149" t="s">
        <v>117</v>
      </c>
      <c r="AY160" s="13" t="s">
        <v>109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3" t="s">
        <v>117</v>
      </c>
      <c r="BK160" s="150">
        <f t="shared" si="19"/>
        <v>0</v>
      </c>
      <c r="BL160" s="13" t="s">
        <v>133</v>
      </c>
      <c r="BM160" s="149" t="s">
        <v>310</v>
      </c>
    </row>
    <row r="161" spans="1:65" s="1" customFormat="1" ht="16.5" customHeight="1">
      <c r="A161" s="25"/>
      <c r="B161" s="137"/>
      <c r="C161" s="155" t="s">
        <v>201</v>
      </c>
      <c r="D161" s="155" t="s">
        <v>264</v>
      </c>
      <c r="E161" s="156" t="s">
        <v>311</v>
      </c>
      <c r="F161" s="157" t="s">
        <v>312</v>
      </c>
      <c r="G161" s="158" t="s">
        <v>125</v>
      </c>
      <c r="H161" s="159">
        <v>3</v>
      </c>
      <c r="I161" s="160">
        <v>0</v>
      </c>
      <c r="J161" s="160">
        <f t="shared" si="10"/>
        <v>0</v>
      </c>
      <c r="K161" s="161"/>
      <c r="L161" s="162"/>
      <c r="M161" s="163" t="s">
        <v>1</v>
      </c>
      <c r="N161" s="164" t="s">
        <v>33</v>
      </c>
      <c r="O161" s="147">
        <v>0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9" t="s">
        <v>162</v>
      </c>
      <c r="AT161" s="149" t="s">
        <v>264</v>
      </c>
      <c r="AU161" s="149" t="s">
        <v>117</v>
      </c>
      <c r="AY161" s="13" t="s">
        <v>109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3" t="s">
        <v>117</v>
      </c>
      <c r="BK161" s="150">
        <f t="shared" si="19"/>
        <v>0</v>
      </c>
      <c r="BL161" s="13" t="s">
        <v>133</v>
      </c>
      <c r="BM161" s="149" t="s">
        <v>313</v>
      </c>
    </row>
    <row r="162" spans="1:65" s="1" customFormat="1" ht="24" customHeight="1">
      <c r="A162" s="25"/>
      <c r="B162" s="137"/>
      <c r="C162" s="138" t="s">
        <v>147</v>
      </c>
      <c r="D162" s="138" t="s">
        <v>112</v>
      </c>
      <c r="E162" s="139" t="s">
        <v>314</v>
      </c>
      <c r="F162" s="140" t="s">
        <v>315</v>
      </c>
      <c r="G162" s="141" t="s">
        <v>115</v>
      </c>
      <c r="H162" s="142">
        <v>3.087</v>
      </c>
      <c r="I162" s="143">
        <v>0</v>
      </c>
      <c r="J162" s="143">
        <f t="shared" si="10"/>
        <v>0</v>
      </c>
      <c r="K162" s="144"/>
      <c r="L162" s="26"/>
      <c r="M162" s="145" t="s">
        <v>1</v>
      </c>
      <c r="N162" s="146" t="s">
        <v>33</v>
      </c>
      <c r="O162" s="147">
        <v>0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9" t="s">
        <v>133</v>
      </c>
      <c r="AT162" s="149" t="s">
        <v>112</v>
      </c>
      <c r="AU162" s="149" t="s">
        <v>117</v>
      </c>
      <c r="AY162" s="13" t="s">
        <v>109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3" t="s">
        <v>117</v>
      </c>
      <c r="BK162" s="150">
        <f t="shared" si="19"/>
        <v>0</v>
      </c>
      <c r="BL162" s="13" t="s">
        <v>133</v>
      </c>
      <c r="BM162" s="149" t="s">
        <v>316</v>
      </c>
    </row>
    <row r="163" spans="1:65" s="1" customFormat="1" ht="24" customHeight="1">
      <c r="A163" s="25"/>
      <c r="B163" s="137"/>
      <c r="C163" s="138" t="s">
        <v>214</v>
      </c>
      <c r="D163" s="138" t="s">
        <v>112</v>
      </c>
      <c r="E163" s="139" t="s">
        <v>317</v>
      </c>
      <c r="F163" s="140" t="s">
        <v>318</v>
      </c>
      <c r="G163" s="141" t="s">
        <v>180</v>
      </c>
      <c r="H163" s="142">
        <v>1</v>
      </c>
      <c r="I163" s="143">
        <v>0</v>
      </c>
      <c r="J163" s="143">
        <f t="shared" si="10"/>
        <v>0</v>
      </c>
      <c r="K163" s="144"/>
      <c r="L163" s="26"/>
      <c r="M163" s="145" t="s">
        <v>1</v>
      </c>
      <c r="N163" s="146" t="s">
        <v>33</v>
      </c>
      <c r="O163" s="147">
        <v>0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49" t="s">
        <v>133</v>
      </c>
      <c r="AT163" s="149" t="s">
        <v>112</v>
      </c>
      <c r="AU163" s="149" t="s">
        <v>117</v>
      </c>
      <c r="AY163" s="13" t="s">
        <v>109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3" t="s">
        <v>117</v>
      </c>
      <c r="BK163" s="150">
        <f t="shared" si="19"/>
        <v>0</v>
      </c>
      <c r="BL163" s="13" t="s">
        <v>133</v>
      </c>
      <c r="BM163" s="149" t="s">
        <v>319</v>
      </c>
    </row>
    <row r="164" spans="1:65" s="1" customFormat="1" ht="24" customHeight="1">
      <c r="A164" s="25"/>
      <c r="B164" s="137"/>
      <c r="C164" s="155" t="s">
        <v>150</v>
      </c>
      <c r="D164" s="155" t="s">
        <v>264</v>
      </c>
      <c r="E164" s="156" t="s">
        <v>320</v>
      </c>
      <c r="F164" s="157" t="s">
        <v>321</v>
      </c>
      <c r="G164" s="158" t="s">
        <v>125</v>
      </c>
      <c r="H164" s="159">
        <v>1</v>
      </c>
      <c r="I164" s="160">
        <v>0</v>
      </c>
      <c r="J164" s="160">
        <f t="shared" si="10"/>
        <v>0</v>
      </c>
      <c r="K164" s="161"/>
      <c r="L164" s="162"/>
      <c r="M164" s="163" t="s">
        <v>1</v>
      </c>
      <c r="N164" s="164" t="s">
        <v>33</v>
      </c>
      <c r="O164" s="147">
        <v>0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9" t="s">
        <v>162</v>
      </c>
      <c r="AT164" s="149" t="s">
        <v>264</v>
      </c>
      <c r="AU164" s="149" t="s">
        <v>117</v>
      </c>
      <c r="AY164" s="13" t="s">
        <v>109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3" t="s">
        <v>117</v>
      </c>
      <c r="BK164" s="150">
        <f t="shared" si="19"/>
        <v>0</v>
      </c>
      <c r="BL164" s="13" t="s">
        <v>133</v>
      </c>
      <c r="BM164" s="149" t="s">
        <v>322</v>
      </c>
    </row>
    <row r="165" spans="1:65" s="1" customFormat="1" ht="36" customHeight="1">
      <c r="A165" s="25"/>
      <c r="B165" s="137"/>
      <c r="C165" s="155" t="s">
        <v>221</v>
      </c>
      <c r="D165" s="155" t="s">
        <v>264</v>
      </c>
      <c r="E165" s="156" t="s">
        <v>323</v>
      </c>
      <c r="F165" s="157" t="s">
        <v>324</v>
      </c>
      <c r="G165" s="158" t="s">
        <v>125</v>
      </c>
      <c r="H165" s="159">
        <v>4</v>
      </c>
      <c r="I165" s="160">
        <v>0</v>
      </c>
      <c r="J165" s="160">
        <f t="shared" si="10"/>
        <v>0</v>
      </c>
      <c r="K165" s="161"/>
      <c r="L165" s="162"/>
      <c r="M165" s="163" t="s">
        <v>1</v>
      </c>
      <c r="N165" s="164" t="s">
        <v>33</v>
      </c>
      <c r="O165" s="147">
        <v>0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49" t="s">
        <v>162</v>
      </c>
      <c r="AT165" s="149" t="s">
        <v>264</v>
      </c>
      <c r="AU165" s="149" t="s">
        <v>117</v>
      </c>
      <c r="AY165" s="13" t="s">
        <v>109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3" t="s">
        <v>117</v>
      </c>
      <c r="BK165" s="150">
        <f t="shared" si="19"/>
        <v>0</v>
      </c>
      <c r="BL165" s="13" t="s">
        <v>133</v>
      </c>
      <c r="BM165" s="149" t="s">
        <v>325</v>
      </c>
    </row>
    <row r="166" spans="1:65" s="1" customFormat="1" ht="24" customHeight="1">
      <c r="A166" s="25"/>
      <c r="B166" s="137"/>
      <c r="C166" s="138" t="s">
        <v>154</v>
      </c>
      <c r="D166" s="138" t="s">
        <v>112</v>
      </c>
      <c r="E166" s="139" t="s">
        <v>326</v>
      </c>
      <c r="F166" s="140" t="s">
        <v>327</v>
      </c>
      <c r="G166" s="141" t="s">
        <v>125</v>
      </c>
      <c r="H166" s="142">
        <v>4</v>
      </c>
      <c r="I166" s="143">
        <v>0</v>
      </c>
      <c r="J166" s="143">
        <f t="shared" si="10"/>
        <v>0</v>
      </c>
      <c r="K166" s="144"/>
      <c r="L166" s="26"/>
      <c r="M166" s="145" t="s">
        <v>1</v>
      </c>
      <c r="N166" s="146" t="s">
        <v>33</v>
      </c>
      <c r="O166" s="147">
        <v>0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9" t="s">
        <v>133</v>
      </c>
      <c r="AT166" s="149" t="s">
        <v>112</v>
      </c>
      <c r="AU166" s="149" t="s">
        <v>117</v>
      </c>
      <c r="AY166" s="13" t="s">
        <v>109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3" t="s">
        <v>117</v>
      </c>
      <c r="BK166" s="150">
        <f t="shared" si="19"/>
        <v>0</v>
      </c>
      <c r="BL166" s="13" t="s">
        <v>133</v>
      </c>
      <c r="BM166" s="149" t="s">
        <v>328</v>
      </c>
    </row>
    <row r="167" spans="1:65" s="1" customFormat="1" ht="24" customHeight="1">
      <c r="A167" s="25"/>
      <c r="B167" s="137"/>
      <c r="C167" s="155" t="s">
        <v>230</v>
      </c>
      <c r="D167" s="155" t="s">
        <v>264</v>
      </c>
      <c r="E167" s="156" t="s">
        <v>329</v>
      </c>
      <c r="F167" s="157" t="s">
        <v>330</v>
      </c>
      <c r="G167" s="158" t="s">
        <v>125</v>
      </c>
      <c r="H167" s="159">
        <v>1</v>
      </c>
      <c r="I167" s="160">
        <v>0</v>
      </c>
      <c r="J167" s="160">
        <f t="shared" si="10"/>
        <v>0</v>
      </c>
      <c r="K167" s="161"/>
      <c r="L167" s="162"/>
      <c r="M167" s="163" t="s">
        <v>1</v>
      </c>
      <c r="N167" s="164" t="s">
        <v>33</v>
      </c>
      <c r="O167" s="147">
        <v>0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R167" s="149" t="s">
        <v>162</v>
      </c>
      <c r="AT167" s="149" t="s">
        <v>264</v>
      </c>
      <c r="AU167" s="149" t="s">
        <v>117</v>
      </c>
      <c r="AY167" s="13" t="s">
        <v>109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3" t="s">
        <v>117</v>
      </c>
      <c r="BK167" s="150">
        <f t="shared" si="19"/>
        <v>0</v>
      </c>
      <c r="BL167" s="13" t="s">
        <v>133</v>
      </c>
      <c r="BM167" s="149" t="s">
        <v>331</v>
      </c>
    </row>
    <row r="168" spans="1:65" s="1" customFormat="1" ht="24" customHeight="1">
      <c r="A168" s="25"/>
      <c r="B168" s="137"/>
      <c r="C168" s="155" t="s">
        <v>157</v>
      </c>
      <c r="D168" s="155" t="s">
        <v>264</v>
      </c>
      <c r="E168" s="156" t="s">
        <v>332</v>
      </c>
      <c r="F168" s="157" t="s">
        <v>333</v>
      </c>
      <c r="G168" s="158" t="s">
        <v>125</v>
      </c>
      <c r="H168" s="159">
        <v>3</v>
      </c>
      <c r="I168" s="160">
        <v>0</v>
      </c>
      <c r="J168" s="160">
        <f t="shared" si="10"/>
        <v>0</v>
      </c>
      <c r="K168" s="161"/>
      <c r="L168" s="162"/>
      <c r="M168" s="163" t="s">
        <v>1</v>
      </c>
      <c r="N168" s="164" t="s">
        <v>33</v>
      </c>
      <c r="O168" s="147">
        <v>0</v>
      </c>
      <c r="P168" s="147">
        <f t="shared" si="11"/>
        <v>0</v>
      </c>
      <c r="Q168" s="147">
        <v>0</v>
      </c>
      <c r="R168" s="147">
        <f t="shared" si="12"/>
        <v>0</v>
      </c>
      <c r="S168" s="147">
        <v>0</v>
      </c>
      <c r="T168" s="148">
        <f t="shared" si="13"/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9" t="s">
        <v>162</v>
      </c>
      <c r="AT168" s="149" t="s">
        <v>264</v>
      </c>
      <c r="AU168" s="149" t="s">
        <v>117</v>
      </c>
      <c r="AY168" s="13" t="s">
        <v>109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3" t="s">
        <v>117</v>
      </c>
      <c r="BK168" s="150">
        <f t="shared" si="19"/>
        <v>0</v>
      </c>
      <c r="BL168" s="13" t="s">
        <v>133</v>
      </c>
      <c r="BM168" s="149" t="s">
        <v>334</v>
      </c>
    </row>
    <row r="169" spans="1:65" s="1" customFormat="1" ht="24" customHeight="1">
      <c r="A169" s="25"/>
      <c r="B169" s="137"/>
      <c r="C169" s="138" t="s">
        <v>335</v>
      </c>
      <c r="D169" s="138" t="s">
        <v>112</v>
      </c>
      <c r="E169" s="139" t="s">
        <v>336</v>
      </c>
      <c r="F169" s="140" t="s">
        <v>337</v>
      </c>
      <c r="G169" s="141" t="s">
        <v>204</v>
      </c>
      <c r="H169" s="142">
        <v>11.962</v>
      </c>
      <c r="I169" s="143">
        <v>0</v>
      </c>
      <c r="J169" s="143">
        <f t="shared" si="10"/>
        <v>0</v>
      </c>
      <c r="K169" s="144"/>
      <c r="L169" s="26"/>
      <c r="M169" s="145" t="s">
        <v>1</v>
      </c>
      <c r="N169" s="146" t="s">
        <v>33</v>
      </c>
      <c r="O169" s="147">
        <v>0</v>
      </c>
      <c r="P169" s="147">
        <f t="shared" si="11"/>
        <v>0</v>
      </c>
      <c r="Q169" s="147">
        <v>0</v>
      </c>
      <c r="R169" s="147">
        <f t="shared" si="12"/>
        <v>0</v>
      </c>
      <c r="S169" s="147">
        <v>0</v>
      </c>
      <c r="T169" s="148">
        <f t="shared" si="13"/>
        <v>0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R169" s="149" t="s">
        <v>133</v>
      </c>
      <c r="AT169" s="149" t="s">
        <v>112</v>
      </c>
      <c r="AU169" s="149" t="s">
        <v>117</v>
      </c>
      <c r="AY169" s="13" t="s">
        <v>109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3" t="s">
        <v>117</v>
      </c>
      <c r="BK169" s="150">
        <f t="shared" si="19"/>
        <v>0</v>
      </c>
      <c r="BL169" s="13" t="s">
        <v>133</v>
      </c>
      <c r="BM169" s="149" t="s">
        <v>338</v>
      </c>
    </row>
    <row r="170" spans="2:63" s="11" customFormat="1" ht="22.5" customHeight="1">
      <c r="B170" s="125"/>
      <c r="D170" s="126" t="s">
        <v>66</v>
      </c>
      <c r="E170" s="135" t="s">
        <v>196</v>
      </c>
      <c r="F170" s="135" t="s">
        <v>197</v>
      </c>
      <c r="J170" s="136">
        <f>BK170</f>
        <v>0</v>
      </c>
      <c r="L170" s="125"/>
      <c r="M170" s="129"/>
      <c r="N170" s="130"/>
      <c r="O170" s="130"/>
      <c r="P170" s="131">
        <f>SUM(P171:P173)</f>
        <v>0</v>
      </c>
      <c r="Q170" s="130"/>
      <c r="R170" s="131">
        <f>SUM(R171:R173)</f>
        <v>0</v>
      </c>
      <c r="S170" s="130"/>
      <c r="T170" s="132">
        <f>SUM(T171:T173)</f>
        <v>0</v>
      </c>
      <c r="AR170" s="126" t="s">
        <v>117</v>
      </c>
      <c r="AT170" s="133" t="s">
        <v>66</v>
      </c>
      <c r="AU170" s="133" t="s">
        <v>74</v>
      </c>
      <c r="AY170" s="126" t="s">
        <v>109</v>
      </c>
      <c r="BK170" s="134">
        <f>SUM(BK171:BK173)</f>
        <v>0</v>
      </c>
    </row>
    <row r="171" spans="1:65" s="1" customFormat="1" ht="24" customHeight="1">
      <c r="A171" s="25"/>
      <c r="B171" s="137"/>
      <c r="C171" s="138" t="s">
        <v>162</v>
      </c>
      <c r="D171" s="138" t="s">
        <v>112</v>
      </c>
      <c r="E171" s="139" t="s">
        <v>339</v>
      </c>
      <c r="F171" s="140" t="s">
        <v>340</v>
      </c>
      <c r="G171" s="141" t="s">
        <v>115</v>
      </c>
      <c r="H171" s="142">
        <v>52.7</v>
      </c>
      <c r="I171" s="143">
        <v>0</v>
      </c>
      <c r="J171" s="143">
        <f>ROUND(I171*H171,2)</f>
        <v>0</v>
      </c>
      <c r="K171" s="144"/>
      <c r="L171" s="26"/>
      <c r="M171" s="145" t="s">
        <v>1</v>
      </c>
      <c r="N171" s="146" t="s">
        <v>33</v>
      </c>
      <c r="O171" s="147">
        <v>0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9" t="s">
        <v>133</v>
      </c>
      <c r="AT171" s="149" t="s">
        <v>112</v>
      </c>
      <c r="AU171" s="149" t="s">
        <v>117</v>
      </c>
      <c r="AY171" s="13" t="s">
        <v>109</v>
      </c>
      <c r="BE171" s="150">
        <f>IF(N171="základná",J171,0)</f>
        <v>0</v>
      </c>
      <c r="BF171" s="150">
        <f>IF(N171="znížená",J171,0)</f>
        <v>0</v>
      </c>
      <c r="BG171" s="150">
        <f>IF(N171="zákl. prenesená",J171,0)</f>
        <v>0</v>
      </c>
      <c r="BH171" s="150">
        <f>IF(N171="zníž. prenesená",J171,0)</f>
        <v>0</v>
      </c>
      <c r="BI171" s="150">
        <f>IF(N171="nulová",J171,0)</f>
        <v>0</v>
      </c>
      <c r="BJ171" s="13" t="s">
        <v>117</v>
      </c>
      <c r="BK171" s="150">
        <f>ROUND(I171*H171,2)</f>
        <v>0</v>
      </c>
      <c r="BL171" s="13" t="s">
        <v>133</v>
      </c>
      <c r="BM171" s="149" t="s">
        <v>341</v>
      </c>
    </row>
    <row r="172" spans="1:65" s="1" customFormat="1" ht="24" customHeight="1">
      <c r="A172" s="25"/>
      <c r="B172" s="137"/>
      <c r="C172" s="138" t="s">
        <v>342</v>
      </c>
      <c r="D172" s="138" t="s">
        <v>112</v>
      </c>
      <c r="E172" s="139" t="s">
        <v>343</v>
      </c>
      <c r="F172" s="140" t="s">
        <v>344</v>
      </c>
      <c r="G172" s="141" t="s">
        <v>115</v>
      </c>
      <c r="H172" s="142">
        <v>4.4</v>
      </c>
      <c r="I172" s="143">
        <v>0</v>
      </c>
      <c r="J172" s="143">
        <f>ROUND(I172*H172,2)</f>
        <v>0</v>
      </c>
      <c r="K172" s="144"/>
      <c r="L172" s="26"/>
      <c r="M172" s="145" t="s">
        <v>1</v>
      </c>
      <c r="N172" s="146" t="s">
        <v>33</v>
      </c>
      <c r="O172" s="147">
        <v>0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R172" s="149" t="s">
        <v>133</v>
      </c>
      <c r="AT172" s="149" t="s">
        <v>112</v>
      </c>
      <c r="AU172" s="149" t="s">
        <v>117</v>
      </c>
      <c r="AY172" s="13" t="s">
        <v>109</v>
      </c>
      <c r="BE172" s="150">
        <f>IF(N172="základná",J172,0)</f>
        <v>0</v>
      </c>
      <c r="BF172" s="150">
        <f>IF(N172="znížená",J172,0)</f>
        <v>0</v>
      </c>
      <c r="BG172" s="150">
        <f>IF(N172="zákl. prenesená",J172,0)</f>
        <v>0</v>
      </c>
      <c r="BH172" s="150">
        <f>IF(N172="zníž. prenesená",J172,0)</f>
        <v>0</v>
      </c>
      <c r="BI172" s="150">
        <f>IF(N172="nulová",J172,0)</f>
        <v>0</v>
      </c>
      <c r="BJ172" s="13" t="s">
        <v>117</v>
      </c>
      <c r="BK172" s="150">
        <f>ROUND(I172*H172,2)</f>
        <v>0</v>
      </c>
      <c r="BL172" s="13" t="s">
        <v>133</v>
      </c>
      <c r="BM172" s="149" t="s">
        <v>345</v>
      </c>
    </row>
    <row r="173" spans="1:65" s="1" customFormat="1" ht="24" customHeight="1">
      <c r="A173" s="25"/>
      <c r="B173" s="137"/>
      <c r="C173" s="138" t="s">
        <v>165</v>
      </c>
      <c r="D173" s="138" t="s">
        <v>112</v>
      </c>
      <c r="E173" s="139" t="s">
        <v>202</v>
      </c>
      <c r="F173" s="140" t="s">
        <v>203</v>
      </c>
      <c r="G173" s="141" t="s">
        <v>204</v>
      </c>
      <c r="H173" s="142">
        <v>13.339</v>
      </c>
      <c r="I173" s="143">
        <v>0</v>
      </c>
      <c r="J173" s="143">
        <f>ROUND(I173*H173,2)</f>
        <v>0</v>
      </c>
      <c r="K173" s="144"/>
      <c r="L173" s="26"/>
      <c r="M173" s="145" t="s">
        <v>1</v>
      </c>
      <c r="N173" s="146" t="s">
        <v>33</v>
      </c>
      <c r="O173" s="147">
        <v>0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9" t="s">
        <v>133</v>
      </c>
      <c r="AT173" s="149" t="s">
        <v>112</v>
      </c>
      <c r="AU173" s="149" t="s">
        <v>117</v>
      </c>
      <c r="AY173" s="13" t="s">
        <v>109</v>
      </c>
      <c r="BE173" s="150">
        <f>IF(N173="základná",J173,0)</f>
        <v>0</v>
      </c>
      <c r="BF173" s="150">
        <f>IF(N173="znížená",J173,0)</f>
        <v>0</v>
      </c>
      <c r="BG173" s="150">
        <f>IF(N173="zákl. prenesená",J173,0)</f>
        <v>0</v>
      </c>
      <c r="BH173" s="150">
        <f>IF(N173="zníž. prenesená",J173,0)</f>
        <v>0</v>
      </c>
      <c r="BI173" s="150">
        <f>IF(N173="nulová",J173,0)</f>
        <v>0</v>
      </c>
      <c r="BJ173" s="13" t="s">
        <v>117</v>
      </c>
      <c r="BK173" s="150">
        <f>ROUND(I173*H173,2)</f>
        <v>0</v>
      </c>
      <c r="BL173" s="13" t="s">
        <v>133</v>
      </c>
      <c r="BM173" s="149" t="s">
        <v>346</v>
      </c>
    </row>
    <row r="174" spans="2:63" s="11" customFormat="1" ht="22.5" customHeight="1">
      <c r="B174" s="125"/>
      <c r="D174" s="126" t="s">
        <v>66</v>
      </c>
      <c r="E174" s="135" t="s">
        <v>212</v>
      </c>
      <c r="F174" s="135" t="s">
        <v>213</v>
      </c>
      <c r="J174" s="136">
        <f>BK174</f>
        <v>0</v>
      </c>
      <c r="L174" s="125"/>
      <c r="M174" s="129"/>
      <c r="N174" s="130"/>
      <c r="O174" s="130"/>
      <c r="P174" s="131">
        <f>SUM(P175:P185)</f>
        <v>0</v>
      </c>
      <c r="Q174" s="130"/>
      <c r="R174" s="131">
        <f>SUM(R175:R185)</f>
        <v>0</v>
      </c>
      <c r="S174" s="130"/>
      <c r="T174" s="132">
        <f>SUM(T175:T185)</f>
        <v>0</v>
      </c>
      <c r="AR174" s="126" t="s">
        <v>117</v>
      </c>
      <c r="AT174" s="133" t="s">
        <v>66</v>
      </c>
      <c r="AU174" s="133" t="s">
        <v>74</v>
      </c>
      <c r="AY174" s="126" t="s">
        <v>109</v>
      </c>
      <c r="BK174" s="134">
        <f>SUM(BK175:BK185)</f>
        <v>0</v>
      </c>
    </row>
    <row r="175" spans="1:65" s="1" customFormat="1" ht="16.5" customHeight="1">
      <c r="A175" s="25"/>
      <c r="B175" s="137"/>
      <c r="C175" s="138" t="s">
        <v>347</v>
      </c>
      <c r="D175" s="138" t="s">
        <v>112</v>
      </c>
      <c r="E175" s="139" t="s">
        <v>348</v>
      </c>
      <c r="F175" s="140" t="s">
        <v>349</v>
      </c>
      <c r="G175" s="141" t="s">
        <v>350</v>
      </c>
      <c r="H175" s="142">
        <v>1</v>
      </c>
      <c r="I175" s="143">
        <v>0</v>
      </c>
      <c r="J175" s="143">
        <f aca="true" t="shared" si="20" ref="J175:J185">ROUND(I175*H175,2)</f>
        <v>0</v>
      </c>
      <c r="K175" s="144"/>
      <c r="L175" s="26"/>
      <c r="M175" s="145" t="s">
        <v>1</v>
      </c>
      <c r="N175" s="146" t="s">
        <v>33</v>
      </c>
      <c r="O175" s="147">
        <v>0</v>
      </c>
      <c r="P175" s="147">
        <f aca="true" t="shared" si="21" ref="P175:P185">O175*H175</f>
        <v>0</v>
      </c>
      <c r="Q175" s="147">
        <v>0</v>
      </c>
      <c r="R175" s="147">
        <f aca="true" t="shared" si="22" ref="R175:R185">Q175*H175</f>
        <v>0</v>
      </c>
      <c r="S175" s="147">
        <v>0</v>
      </c>
      <c r="T175" s="148">
        <f aca="true" t="shared" si="23" ref="T175:T185">S175*H175</f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9" t="s">
        <v>133</v>
      </c>
      <c r="AT175" s="149" t="s">
        <v>112</v>
      </c>
      <c r="AU175" s="149" t="s">
        <v>117</v>
      </c>
      <c r="AY175" s="13" t="s">
        <v>109</v>
      </c>
      <c r="BE175" s="150">
        <f aca="true" t="shared" si="24" ref="BE175:BE185">IF(N175="základná",J175,0)</f>
        <v>0</v>
      </c>
      <c r="BF175" s="150">
        <f aca="true" t="shared" si="25" ref="BF175:BF185">IF(N175="znížená",J175,0)</f>
        <v>0</v>
      </c>
      <c r="BG175" s="150">
        <f aca="true" t="shared" si="26" ref="BG175:BG185">IF(N175="zákl. prenesená",J175,0)</f>
        <v>0</v>
      </c>
      <c r="BH175" s="150">
        <f aca="true" t="shared" si="27" ref="BH175:BH185">IF(N175="zníž. prenesená",J175,0)</f>
        <v>0</v>
      </c>
      <c r="BI175" s="150">
        <f aca="true" t="shared" si="28" ref="BI175:BI185">IF(N175="nulová",J175,0)</f>
        <v>0</v>
      </c>
      <c r="BJ175" s="13" t="s">
        <v>117</v>
      </c>
      <c r="BK175" s="150">
        <f aca="true" t="shared" si="29" ref="BK175:BK185">ROUND(I175*H175,2)</f>
        <v>0</v>
      </c>
      <c r="BL175" s="13" t="s">
        <v>133</v>
      </c>
      <c r="BM175" s="149" t="s">
        <v>351</v>
      </c>
    </row>
    <row r="176" spans="1:65" s="1" customFormat="1" ht="16.5" customHeight="1">
      <c r="A176" s="25"/>
      <c r="B176" s="137"/>
      <c r="C176" s="138" t="s">
        <v>169</v>
      </c>
      <c r="D176" s="138" t="s">
        <v>112</v>
      </c>
      <c r="E176" s="139" t="s">
        <v>352</v>
      </c>
      <c r="F176" s="140" t="s">
        <v>353</v>
      </c>
      <c r="G176" s="141" t="s">
        <v>210</v>
      </c>
      <c r="H176" s="142">
        <v>9.05</v>
      </c>
      <c r="I176" s="143">
        <v>0</v>
      </c>
      <c r="J176" s="143">
        <f t="shared" si="20"/>
        <v>0</v>
      </c>
      <c r="K176" s="144"/>
      <c r="L176" s="26"/>
      <c r="M176" s="145" t="s">
        <v>1</v>
      </c>
      <c r="N176" s="146" t="s">
        <v>33</v>
      </c>
      <c r="O176" s="147">
        <v>0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9" t="s">
        <v>133</v>
      </c>
      <c r="AT176" s="149" t="s">
        <v>112</v>
      </c>
      <c r="AU176" s="149" t="s">
        <v>117</v>
      </c>
      <c r="AY176" s="13" t="s">
        <v>109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3" t="s">
        <v>117</v>
      </c>
      <c r="BK176" s="150">
        <f t="shared" si="29"/>
        <v>0</v>
      </c>
      <c r="BL176" s="13" t="s">
        <v>133</v>
      </c>
      <c r="BM176" s="149" t="s">
        <v>354</v>
      </c>
    </row>
    <row r="177" spans="1:65" s="1" customFormat="1" ht="36" customHeight="1">
      <c r="A177" s="25"/>
      <c r="B177" s="137"/>
      <c r="C177" s="155" t="s">
        <v>355</v>
      </c>
      <c r="D177" s="155" t="s">
        <v>264</v>
      </c>
      <c r="E177" s="156" t="s">
        <v>356</v>
      </c>
      <c r="F177" s="157" t="s">
        <v>357</v>
      </c>
      <c r="G177" s="158" t="s">
        <v>125</v>
      </c>
      <c r="H177" s="159">
        <v>1</v>
      </c>
      <c r="I177" s="160">
        <v>0</v>
      </c>
      <c r="J177" s="160">
        <f t="shared" si="20"/>
        <v>0</v>
      </c>
      <c r="K177" s="161"/>
      <c r="L177" s="162"/>
      <c r="M177" s="163" t="s">
        <v>1</v>
      </c>
      <c r="N177" s="164" t="s">
        <v>33</v>
      </c>
      <c r="O177" s="147">
        <v>0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9" t="s">
        <v>162</v>
      </c>
      <c r="AT177" s="149" t="s">
        <v>264</v>
      </c>
      <c r="AU177" s="149" t="s">
        <v>117</v>
      </c>
      <c r="AY177" s="13" t="s">
        <v>109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3" t="s">
        <v>117</v>
      </c>
      <c r="BK177" s="150">
        <f t="shared" si="29"/>
        <v>0</v>
      </c>
      <c r="BL177" s="13" t="s">
        <v>133</v>
      </c>
      <c r="BM177" s="149" t="s">
        <v>358</v>
      </c>
    </row>
    <row r="178" spans="1:65" s="1" customFormat="1" ht="36" customHeight="1">
      <c r="A178" s="25"/>
      <c r="B178" s="137"/>
      <c r="C178" s="155" t="s">
        <v>172</v>
      </c>
      <c r="D178" s="155" t="s">
        <v>264</v>
      </c>
      <c r="E178" s="156" t="s">
        <v>359</v>
      </c>
      <c r="F178" s="157" t="s">
        <v>360</v>
      </c>
      <c r="G178" s="158" t="s">
        <v>125</v>
      </c>
      <c r="H178" s="159">
        <v>1</v>
      </c>
      <c r="I178" s="160">
        <v>0</v>
      </c>
      <c r="J178" s="160">
        <f t="shared" si="20"/>
        <v>0</v>
      </c>
      <c r="K178" s="161"/>
      <c r="L178" s="162"/>
      <c r="M178" s="163" t="s">
        <v>1</v>
      </c>
      <c r="N178" s="164" t="s">
        <v>33</v>
      </c>
      <c r="O178" s="147">
        <v>0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9" t="s">
        <v>162</v>
      </c>
      <c r="AT178" s="149" t="s">
        <v>264</v>
      </c>
      <c r="AU178" s="149" t="s">
        <v>117</v>
      </c>
      <c r="AY178" s="13" t="s">
        <v>109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3" t="s">
        <v>117</v>
      </c>
      <c r="BK178" s="150">
        <f t="shared" si="29"/>
        <v>0</v>
      </c>
      <c r="BL178" s="13" t="s">
        <v>133</v>
      </c>
      <c r="BM178" s="149" t="s">
        <v>361</v>
      </c>
    </row>
    <row r="179" spans="1:65" s="1" customFormat="1" ht="26.25" customHeight="1">
      <c r="A179" s="25"/>
      <c r="B179" s="137"/>
      <c r="C179" s="138" t="s">
        <v>362</v>
      </c>
      <c r="D179" s="138" t="s">
        <v>112</v>
      </c>
      <c r="E179" s="139" t="s">
        <v>363</v>
      </c>
      <c r="F179" s="140" t="s">
        <v>364</v>
      </c>
      <c r="G179" s="141" t="s">
        <v>210</v>
      </c>
      <c r="H179" s="142">
        <v>6.04</v>
      </c>
      <c r="I179" s="143">
        <v>0</v>
      </c>
      <c r="J179" s="143">
        <f t="shared" si="20"/>
        <v>0</v>
      </c>
      <c r="K179" s="144"/>
      <c r="L179" s="26"/>
      <c r="M179" s="145" t="s">
        <v>1</v>
      </c>
      <c r="N179" s="146" t="s">
        <v>33</v>
      </c>
      <c r="O179" s="147">
        <v>0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49" t="s">
        <v>133</v>
      </c>
      <c r="AT179" s="149" t="s">
        <v>112</v>
      </c>
      <c r="AU179" s="149" t="s">
        <v>117</v>
      </c>
      <c r="AY179" s="13" t="s">
        <v>109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3" t="s">
        <v>117</v>
      </c>
      <c r="BK179" s="150">
        <f t="shared" si="29"/>
        <v>0</v>
      </c>
      <c r="BL179" s="13" t="s">
        <v>133</v>
      </c>
      <c r="BM179" s="149" t="s">
        <v>365</v>
      </c>
    </row>
    <row r="180" spans="1:65" s="1" customFormat="1" ht="24" customHeight="1">
      <c r="A180" s="25"/>
      <c r="B180" s="137"/>
      <c r="C180" s="155" t="s">
        <v>366</v>
      </c>
      <c r="D180" s="155" t="s">
        <v>264</v>
      </c>
      <c r="E180" s="156" t="s">
        <v>367</v>
      </c>
      <c r="F180" s="157" t="s">
        <v>368</v>
      </c>
      <c r="G180" s="158" t="s">
        <v>125</v>
      </c>
      <c r="H180" s="159">
        <v>1</v>
      </c>
      <c r="I180" s="160">
        <v>0</v>
      </c>
      <c r="J180" s="160">
        <f t="shared" si="20"/>
        <v>0</v>
      </c>
      <c r="K180" s="161"/>
      <c r="L180" s="162"/>
      <c r="M180" s="163" t="s">
        <v>1</v>
      </c>
      <c r="N180" s="164" t="s">
        <v>33</v>
      </c>
      <c r="O180" s="147">
        <v>0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9" t="s">
        <v>162</v>
      </c>
      <c r="AT180" s="149" t="s">
        <v>264</v>
      </c>
      <c r="AU180" s="149" t="s">
        <v>117</v>
      </c>
      <c r="AY180" s="13" t="s">
        <v>109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3" t="s">
        <v>117</v>
      </c>
      <c r="BK180" s="150">
        <f t="shared" si="29"/>
        <v>0</v>
      </c>
      <c r="BL180" s="13" t="s">
        <v>133</v>
      </c>
      <c r="BM180" s="149" t="s">
        <v>369</v>
      </c>
    </row>
    <row r="181" spans="1:65" s="1" customFormat="1" ht="32.25" customHeight="1">
      <c r="A181" s="25"/>
      <c r="B181" s="137"/>
      <c r="C181" s="138" t="s">
        <v>370</v>
      </c>
      <c r="D181" s="138" t="s">
        <v>112</v>
      </c>
      <c r="E181" s="139" t="s">
        <v>371</v>
      </c>
      <c r="F181" s="140" t="s">
        <v>372</v>
      </c>
      <c r="G181" s="141" t="s">
        <v>125</v>
      </c>
      <c r="H181" s="142">
        <v>3</v>
      </c>
      <c r="I181" s="143">
        <v>0</v>
      </c>
      <c r="J181" s="143">
        <f t="shared" si="20"/>
        <v>0</v>
      </c>
      <c r="K181" s="144"/>
      <c r="L181" s="26"/>
      <c r="M181" s="145" t="s">
        <v>1</v>
      </c>
      <c r="N181" s="146" t="s">
        <v>33</v>
      </c>
      <c r="O181" s="147">
        <v>0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49" t="s">
        <v>133</v>
      </c>
      <c r="AT181" s="149" t="s">
        <v>112</v>
      </c>
      <c r="AU181" s="149" t="s">
        <v>117</v>
      </c>
      <c r="AY181" s="13" t="s">
        <v>109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3" t="s">
        <v>117</v>
      </c>
      <c r="BK181" s="150">
        <f t="shared" si="29"/>
        <v>0</v>
      </c>
      <c r="BL181" s="13" t="s">
        <v>133</v>
      </c>
      <c r="BM181" s="149" t="s">
        <v>373</v>
      </c>
    </row>
    <row r="182" spans="1:65" s="1" customFormat="1" ht="24" customHeight="1">
      <c r="A182" s="25"/>
      <c r="B182" s="137"/>
      <c r="C182" s="155" t="s">
        <v>374</v>
      </c>
      <c r="D182" s="155" t="s">
        <v>264</v>
      </c>
      <c r="E182" s="156" t="s">
        <v>375</v>
      </c>
      <c r="F182" s="157" t="s">
        <v>376</v>
      </c>
      <c r="G182" s="158" t="s">
        <v>125</v>
      </c>
      <c r="H182" s="159">
        <v>3</v>
      </c>
      <c r="I182" s="160">
        <v>0</v>
      </c>
      <c r="J182" s="160">
        <f t="shared" si="20"/>
        <v>0</v>
      </c>
      <c r="K182" s="161"/>
      <c r="L182" s="162"/>
      <c r="M182" s="163" t="s">
        <v>1</v>
      </c>
      <c r="N182" s="164" t="s">
        <v>33</v>
      </c>
      <c r="O182" s="147">
        <v>0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9" t="s">
        <v>162</v>
      </c>
      <c r="AT182" s="149" t="s">
        <v>264</v>
      </c>
      <c r="AU182" s="149" t="s">
        <v>117</v>
      </c>
      <c r="AY182" s="13" t="s">
        <v>109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3" t="s">
        <v>117</v>
      </c>
      <c r="BK182" s="150">
        <f t="shared" si="29"/>
        <v>0</v>
      </c>
      <c r="BL182" s="13" t="s">
        <v>133</v>
      </c>
      <c r="BM182" s="149" t="s">
        <v>377</v>
      </c>
    </row>
    <row r="183" spans="1:65" s="1" customFormat="1" ht="29.25" customHeight="1">
      <c r="A183" s="25"/>
      <c r="B183" s="137"/>
      <c r="C183" s="155" t="s">
        <v>378</v>
      </c>
      <c r="D183" s="155" t="s">
        <v>264</v>
      </c>
      <c r="E183" s="156" t="s">
        <v>379</v>
      </c>
      <c r="F183" s="157" t="s">
        <v>380</v>
      </c>
      <c r="G183" s="158" t="s">
        <v>125</v>
      </c>
      <c r="H183" s="159">
        <v>3</v>
      </c>
      <c r="I183" s="160">
        <v>0</v>
      </c>
      <c r="J183" s="160">
        <f t="shared" si="20"/>
        <v>0</v>
      </c>
      <c r="K183" s="161"/>
      <c r="L183" s="162"/>
      <c r="M183" s="163" t="s">
        <v>1</v>
      </c>
      <c r="N183" s="164" t="s">
        <v>33</v>
      </c>
      <c r="O183" s="147">
        <v>0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49" t="s">
        <v>162</v>
      </c>
      <c r="AT183" s="149" t="s">
        <v>264</v>
      </c>
      <c r="AU183" s="149" t="s">
        <v>117</v>
      </c>
      <c r="AY183" s="13" t="s">
        <v>109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3" t="s">
        <v>117</v>
      </c>
      <c r="BK183" s="150">
        <f t="shared" si="29"/>
        <v>0</v>
      </c>
      <c r="BL183" s="13" t="s">
        <v>133</v>
      </c>
      <c r="BM183" s="149" t="s">
        <v>381</v>
      </c>
    </row>
    <row r="184" spans="1:65" s="1" customFormat="1" ht="24" customHeight="1">
      <c r="A184" s="25"/>
      <c r="B184" s="137"/>
      <c r="C184" s="138" t="s">
        <v>382</v>
      </c>
      <c r="D184" s="138" t="s">
        <v>112</v>
      </c>
      <c r="E184" s="139" t="s">
        <v>383</v>
      </c>
      <c r="F184" s="140" t="s">
        <v>384</v>
      </c>
      <c r="G184" s="141" t="s">
        <v>385</v>
      </c>
      <c r="H184" s="142">
        <v>1</v>
      </c>
      <c r="I184" s="143">
        <v>0</v>
      </c>
      <c r="J184" s="143">
        <f t="shared" si="20"/>
        <v>0</v>
      </c>
      <c r="K184" s="144"/>
      <c r="L184" s="26"/>
      <c r="M184" s="145" t="s">
        <v>1</v>
      </c>
      <c r="N184" s="146" t="s">
        <v>33</v>
      </c>
      <c r="O184" s="147">
        <v>0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49" t="s">
        <v>133</v>
      </c>
      <c r="AT184" s="149" t="s">
        <v>112</v>
      </c>
      <c r="AU184" s="149" t="s">
        <v>117</v>
      </c>
      <c r="AY184" s="13" t="s">
        <v>109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3" t="s">
        <v>117</v>
      </c>
      <c r="BK184" s="150">
        <f t="shared" si="29"/>
        <v>0</v>
      </c>
      <c r="BL184" s="13" t="s">
        <v>133</v>
      </c>
      <c r="BM184" s="149" t="s">
        <v>386</v>
      </c>
    </row>
    <row r="185" spans="1:65" s="1" customFormat="1" ht="24" customHeight="1">
      <c r="A185" s="25"/>
      <c r="B185" s="137"/>
      <c r="C185" s="138" t="s">
        <v>387</v>
      </c>
      <c r="D185" s="138" t="s">
        <v>112</v>
      </c>
      <c r="E185" s="139" t="s">
        <v>225</v>
      </c>
      <c r="F185" s="140" t="s">
        <v>226</v>
      </c>
      <c r="G185" s="141" t="s">
        <v>204</v>
      </c>
      <c r="H185" s="142">
        <v>40.671</v>
      </c>
      <c r="I185" s="143">
        <v>0</v>
      </c>
      <c r="J185" s="143">
        <f t="shared" si="20"/>
        <v>0</v>
      </c>
      <c r="K185" s="144"/>
      <c r="L185" s="26"/>
      <c r="M185" s="145" t="s">
        <v>1</v>
      </c>
      <c r="N185" s="146" t="s">
        <v>33</v>
      </c>
      <c r="O185" s="147">
        <v>0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R185" s="149" t="s">
        <v>133</v>
      </c>
      <c r="AT185" s="149" t="s">
        <v>112</v>
      </c>
      <c r="AU185" s="149" t="s">
        <v>117</v>
      </c>
      <c r="AY185" s="13" t="s">
        <v>109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3" t="s">
        <v>117</v>
      </c>
      <c r="BK185" s="150">
        <f t="shared" si="29"/>
        <v>0</v>
      </c>
      <c r="BL185" s="13" t="s">
        <v>133</v>
      </c>
      <c r="BM185" s="149" t="s">
        <v>388</v>
      </c>
    </row>
    <row r="186" spans="2:63" s="11" customFormat="1" ht="22.5" customHeight="1">
      <c r="B186" s="125"/>
      <c r="D186" s="126" t="s">
        <v>66</v>
      </c>
      <c r="E186" s="135" t="s">
        <v>389</v>
      </c>
      <c r="F186" s="135" t="s">
        <v>390</v>
      </c>
      <c r="J186" s="136">
        <f>BK186</f>
        <v>0</v>
      </c>
      <c r="L186" s="125"/>
      <c r="M186" s="129"/>
      <c r="N186" s="130"/>
      <c r="O186" s="130"/>
      <c r="P186" s="131">
        <f>SUM(P187:P191)</f>
        <v>0</v>
      </c>
      <c r="Q186" s="130"/>
      <c r="R186" s="131">
        <f>SUM(R187:R191)</f>
        <v>0</v>
      </c>
      <c r="S186" s="130"/>
      <c r="T186" s="132">
        <f>SUM(T187:T191)</f>
        <v>0</v>
      </c>
      <c r="AR186" s="126" t="s">
        <v>117</v>
      </c>
      <c r="AT186" s="133" t="s">
        <v>66</v>
      </c>
      <c r="AU186" s="133" t="s">
        <v>74</v>
      </c>
      <c r="AY186" s="126" t="s">
        <v>109</v>
      </c>
      <c r="BK186" s="134">
        <f>SUM(BK187:BK191)</f>
        <v>0</v>
      </c>
    </row>
    <row r="187" spans="1:65" s="1" customFormat="1" ht="24" customHeight="1">
      <c r="A187" s="25"/>
      <c r="B187" s="137"/>
      <c r="C187" s="138" t="s">
        <v>254</v>
      </c>
      <c r="D187" s="138" t="s">
        <v>112</v>
      </c>
      <c r="E187" s="139" t="s">
        <v>391</v>
      </c>
      <c r="F187" s="140" t="s">
        <v>392</v>
      </c>
      <c r="G187" s="141" t="s">
        <v>210</v>
      </c>
      <c r="H187" s="142">
        <v>40.98</v>
      </c>
      <c r="I187" s="143">
        <v>0</v>
      </c>
      <c r="J187" s="143">
        <f>ROUND(I187*H187,2)</f>
        <v>0</v>
      </c>
      <c r="K187" s="144"/>
      <c r="L187" s="26"/>
      <c r="M187" s="145" t="s">
        <v>1</v>
      </c>
      <c r="N187" s="146" t="s">
        <v>33</v>
      </c>
      <c r="O187" s="147">
        <v>0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9" t="s">
        <v>133</v>
      </c>
      <c r="AT187" s="149" t="s">
        <v>112</v>
      </c>
      <c r="AU187" s="149" t="s">
        <v>117</v>
      </c>
      <c r="AY187" s="13" t="s">
        <v>109</v>
      </c>
      <c r="BE187" s="150">
        <f>IF(N187="základná",J187,0)</f>
        <v>0</v>
      </c>
      <c r="BF187" s="150">
        <f>IF(N187="znížená",J187,0)</f>
        <v>0</v>
      </c>
      <c r="BG187" s="150">
        <f>IF(N187="zákl. prenesená",J187,0)</f>
        <v>0</v>
      </c>
      <c r="BH187" s="150">
        <f>IF(N187="zníž. prenesená",J187,0)</f>
        <v>0</v>
      </c>
      <c r="BI187" s="150">
        <f>IF(N187="nulová",J187,0)</f>
        <v>0</v>
      </c>
      <c r="BJ187" s="13" t="s">
        <v>117</v>
      </c>
      <c r="BK187" s="150">
        <f>ROUND(I187*H187,2)</f>
        <v>0</v>
      </c>
      <c r="BL187" s="13" t="s">
        <v>133</v>
      </c>
      <c r="BM187" s="149" t="s">
        <v>393</v>
      </c>
    </row>
    <row r="188" spans="1:65" s="1" customFormat="1" ht="16.5" customHeight="1">
      <c r="A188" s="25"/>
      <c r="B188" s="137"/>
      <c r="C188" s="155" t="s">
        <v>394</v>
      </c>
      <c r="D188" s="155" t="s">
        <v>264</v>
      </c>
      <c r="E188" s="156" t="s">
        <v>395</v>
      </c>
      <c r="F188" s="157" t="s">
        <v>396</v>
      </c>
      <c r="G188" s="158" t="s">
        <v>125</v>
      </c>
      <c r="H188" s="159">
        <v>139.332</v>
      </c>
      <c r="I188" s="160">
        <v>0</v>
      </c>
      <c r="J188" s="160">
        <f>ROUND(I188*H188,2)</f>
        <v>0</v>
      </c>
      <c r="K188" s="161"/>
      <c r="L188" s="162"/>
      <c r="M188" s="163" t="s">
        <v>1</v>
      </c>
      <c r="N188" s="164" t="s">
        <v>33</v>
      </c>
      <c r="O188" s="147">
        <v>0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9" t="s">
        <v>162</v>
      </c>
      <c r="AT188" s="149" t="s">
        <v>264</v>
      </c>
      <c r="AU188" s="149" t="s">
        <v>117</v>
      </c>
      <c r="AY188" s="13" t="s">
        <v>109</v>
      </c>
      <c r="BE188" s="150">
        <f>IF(N188="základná",J188,0)</f>
        <v>0</v>
      </c>
      <c r="BF188" s="150">
        <f>IF(N188="znížená",J188,0)</f>
        <v>0</v>
      </c>
      <c r="BG188" s="150">
        <f>IF(N188="zákl. prenesená",J188,0)</f>
        <v>0</v>
      </c>
      <c r="BH188" s="150">
        <f>IF(N188="zníž. prenesená",J188,0)</f>
        <v>0</v>
      </c>
      <c r="BI188" s="150">
        <f>IF(N188="nulová",J188,0)</f>
        <v>0</v>
      </c>
      <c r="BJ188" s="13" t="s">
        <v>117</v>
      </c>
      <c r="BK188" s="150">
        <f>ROUND(I188*H188,2)</f>
        <v>0</v>
      </c>
      <c r="BL188" s="13" t="s">
        <v>133</v>
      </c>
      <c r="BM188" s="149" t="s">
        <v>397</v>
      </c>
    </row>
    <row r="189" spans="1:65" s="1" customFormat="1" ht="24" customHeight="1">
      <c r="A189" s="25"/>
      <c r="B189" s="137"/>
      <c r="C189" s="138" t="s">
        <v>257</v>
      </c>
      <c r="D189" s="138" t="s">
        <v>112</v>
      </c>
      <c r="E189" s="139" t="s">
        <v>398</v>
      </c>
      <c r="F189" s="140" t="s">
        <v>399</v>
      </c>
      <c r="G189" s="141" t="s">
        <v>115</v>
      </c>
      <c r="H189" s="142">
        <v>57.1</v>
      </c>
      <c r="I189" s="143">
        <v>0</v>
      </c>
      <c r="J189" s="143">
        <f>ROUND(I189*H189,2)</f>
        <v>0</v>
      </c>
      <c r="K189" s="144"/>
      <c r="L189" s="26"/>
      <c r="M189" s="145" t="s">
        <v>1</v>
      </c>
      <c r="N189" s="146" t="s">
        <v>33</v>
      </c>
      <c r="O189" s="147">
        <v>0</v>
      </c>
      <c r="P189" s="147">
        <f>O189*H189</f>
        <v>0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9" t="s">
        <v>133</v>
      </c>
      <c r="AT189" s="149" t="s">
        <v>112</v>
      </c>
      <c r="AU189" s="149" t="s">
        <v>117</v>
      </c>
      <c r="AY189" s="13" t="s">
        <v>109</v>
      </c>
      <c r="BE189" s="150">
        <f>IF(N189="základná",J189,0)</f>
        <v>0</v>
      </c>
      <c r="BF189" s="150">
        <f>IF(N189="znížená",J189,0)</f>
        <v>0</v>
      </c>
      <c r="BG189" s="150">
        <f>IF(N189="zákl. prenesená",J189,0)</f>
        <v>0</v>
      </c>
      <c r="BH189" s="150">
        <f>IF(N189="zníž. prenesená",J189,0)</f>
        <v>0</v>
      </c>
      <c r="BI189" s="150">
        <f>IF(N189="nulová",J189,0)</f>
        <v>0</v>
      </c>
      <c r="BJ189" s="13" t="s">
        <v>117</v>
      </c>
      <c r="BK189" s="150">
        <f>ROUND(I189*H189,2)</f>
        <v>0</v>
      </c>
      <c r="BL189" s="13" t="s">
        <v>133</v>
      </c>
      <c r="BM189" s="149" t="s">
        <v>400</v>
      </c>
    </row>
    <row r="190" spans="1:65" s="1" customFormat="1" ht="16.5" customHeight="1">
      <c r="A190" s="25"/>
      <c r="B190" s="137"/>
      <c r="C190" s="155" t="s">
        <v>401</v>
      </c>
      <c r="D190" s="155" t="s">
        <v>264</v>
      </c>
      <c r="E190" s="156" t="s">
        <v>402</v>
      </c>
      <c r="F190" s="157" t="s">
        <v>403</v>
      </c>
      <c r="G190" s="158" t="s">
        <v>115</v>
      </c>
      <c r="H190" s="159">
        <v>58.242</v>
      </c>
      <c r="I190" s="160">
        <v>0</v>
      </c>
      <c r="J190" s="160">
        <f>ROUND(I190*H190,2)</f>
        <v>0</v>
      </c>
      <c r="K190" s="161"/>
      <c r="L190" s="162"/>
      <c r="M190" s="163" t="s">
        <v>1</v>
      </c>
      <c r="N190" s="164" t="s">
        <v>33</v>
      </c>
      <c r="O190" s="147">
        <v>0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49" t="s">
        <v>162</v>
      </c>
      <c r="AT190" s="149" t="s">
        <v>264</v>
      </c>
      <c r="AU190" s="149" t="s">
        <v>117</v>
      </c>
      <c r="AY190" s="13" t="s">
        <v>109</v>
      </c>
      <c r="BE190" s="150">
        <f>IF(N190="základná",J190,0)</f>
        <v>0</v>
      </c>
      <c r="BF190" s="150">
        <f>IF(N190="znížená",J190,0)</f>
        <v>0</v>
      </c>
      <c r="BG190" s="150">
        <f>IF(N190="zákl. prenesená",J190,0)</f>
        <v>0</v>
      </c>
      <c r="BH190" s="150">
        <f>IF(N190="zníž. prenesená",J190,0)</f>
        <v>0</v>
      </c>
      <c r="BI190" s="150">
        <f>IF(N190="nulová",J190,0)</f>
        <v>0</v>
      </c>
      <c r="BJ190" s="13" t="s">
        <v>117</v>
      </c>
      <c r="BK190" s="150">
        <f>ROUND(I190*H190,2)</f>
        <v>0</v>
      </c>
      <c r="BL190" s="13" t="s">
        <v>133</v>
      </c>
      <c r="BM190" s="149" t="s">
        <v>404</v>
      </c>
    </row>
    <row r="191" spans="1:65" s="1" customFormat="1" ht="24" customHeight="1">
      <c r="A191" s="25"/>
      <c r="B191" s="137"/>
      <c r="C191" s="138" t="s">
        <v>260</v>
      </c>
      <c r="D191" s="138" t="s">
        <v>112</v>
      </c>
      <c r="E191" s="139" t="s">
        <v>405</v>
      </c>
      <c r="F191" s="140" t="s">
        <v>406</v>
      </c>
      <c r="G191" s="141" t="s">
        <v>204</v>
      </c>
      <c r="H191" s="142">
        <v>20.256</v>
      </c>
      <c r="I191" s="143">
        <v>0</v>
      </c>
      <c r="J191" s="143">
        <f>ROUND(I191*H191,2)</f>
        <v>0</v>
      </c>
      <c r="K191" s="144"/>
      <c r="L191" s="26"/>
      <c r="M191" s="145" t="s">
        <v>1</v>
      </c>
      <c r="N191" s="146" t="s">
        <v>33</v>
      </c>
      <c r="O191" s="147">
        <v>0</v>
      </c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9" t="s">
        <v>133</v>
      </c>
      <c r="AT191" s="149" t="s">
        <v>112</v>
      </c>
      <c r="AU191" s="149" t="s">
        <v>117</v>
      </c>
      <c r="AY191" s="13" t="s">
        <v>109</v>
      </c>
      <c r="BE191" s="150">
        <f>IF(N191="základná",J191,0)</f>
        <v>0</v>
      </c>
      <c r="BF191" s="150">
        <f>IF(N191="znížená",J191,0)</f>
        <v>0</v>
      </c>
      <c r="BG191" s="150">
        <f>IF(N191="zákl. prenesená",J191,0)</f>
        <v>0</v>
      </c>
      <c r="BH191" s="150">
        <f>IF(N191="zníž. prenesená",J191,0)</f>
        <v>0</v>
      </c>
      <c r="BI191" s="150">
        <f>IF(N191="nulová",J191,0)</f>
        <v>0</v>
      </c>
      <c r="BJ191" s="13" t="s">
        <v>117</v>
      </c>
      <c r="BK191" s="150">
        <f>ROUND(I191*H191,2)</f>
        <v>0</v>
      </c>
      <c r="BL191" s="13" t="s">
        <v>133</v>
      </c>
      <c r="BM191" s="149" t="s">
        <v>407</v>
      </c>
    </row>
    <row r="192" spans="2:63" s="11" customFormat="1" ht="22.5" customHeight="1">
      <c r="B192" s="125"/>
      <c r="D192" s="126" t="s">
        <v>66</v>
      </c>
      <c r="E192" s="135" t="s">
        <v>408</v>
      </c>
      <c r="F192" s="135" t="s">
        <v>409</v>
      </c>
      <c r="J192" s="136">
        <f>BK192</f>
        <v>0</v>
      </c>
      <c r="L192" s="125"/>
      <c r="M192" s="129"/>
      <c r="N192" s="130"/>
      <c r="O192" s="130"/>
      <c r="P192" s="131">
        <f>SUM(P193:P195)</f>
        <v>0</v>
      </c>
      <c r="Q192" s="130"/>
      <c r="R192" s="131">
        <f>SUM(R193:R195)</f>
        <v>0</v>
      </c>
      <c r="S192" s="130"/>
      <c r="T192" s="132">
        <f>SUM(T193:T195)</f>
        <v>0</v>
      </c>
      <c r="AR192" s="126" t="s">
        <v>117</v>
      </c>
      <c r="AT192" s="133" t="s">
        <v>66</v>
      </c>
      <c r="AU192" s="133" t="s">
        <v>74</v>
      </c>
      <c r="AY192" s="126" t="s">
        <v>109</v>
      </c>
      <c r="BK192" s="134">
        <f>SUM(BK193:BK195)</f>
        <v>0</v>
      </c>
    </row>
    <row r="193" spans="1:65" s="1" customFormat="1" ht="24" customHeight="1">
      <c r="A193" s="25"/>
      <c r="B193" s="137"/>
      <c r="C193" s="155" t="s">
        <v>410</v>
      </c>
      <c r="D193" s="155" t="s">
        <v>264</v>
      </c>
      <c r="E193" s="156" t="s">
        <v>411</v>
      </c>
      <c r="F193" s="157" t="s">
        <v>412</v>
      </c>
      <c r="G193" s="158" t="s">
        <v>115</v>
      </c>
      <c r="H193" s="159">
        <v>26.644</v>
      </c>
      <c r="I193" s="160">
        <v>0</v>
      </c>
      <c r="J193" s="160">
        <f>ROUND(I193*H193,2)</f>
        <v>0</v>
      </c>
      <c r="K193" s="161"/>
      <c r="L193" s="162"/>
      <c r="M193" s="163" t="s">
        <v>1</v>
      </c>
      <c r="N193" s="164" t="s">
        <v>33</v>
      </c>
      <c r="O193" s="147">
        <v>0</v>
      </c>
      <c r="P193" s="147">
        <f>O193*H193</f>
        <v>0</v>
      </c>
      <c r="Q193" s="147">
        <v>0</v>
      </c>
      <c r="R193" s="147">
        <f>Q193*H193</f>
        <v>0</v>
      </c>
      <c r="S193" s="147">
        <v>0</v>
      </c>
      <c r="T193" s="148">
        <f>S193*H193</f>
        <v>0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R193" s="149" t="s">
        <v>162</v>
      </c>
      <c r="AT193" s="149" t="s">
        <v>264</v>
      </c>
      <c r="AU193" s="149" t="s">
        <v>117</v>
      </c>
      <c r="AY193" s="13" t="s">
        <v>109</v>
      </c>
      <c r="BE193" s="150">
        <f>IF(N193="základná",J193,0)</f>
        <v>0</v>
      </c>
      <c r="BF193" s="150">
        <f>IF(N193="znížená",J193,0)</f>
        <v>0</v>
      </c>
      <c r="BG193" s="150">
        <f>IF(N193="zákl. prenesená",J193,0)</f>
        <v>0</v>
      </c>
      <c r="BH193" s="150">
        <f>IF(N193="zníž. prenesená",J193,0)</f>
        <v>0</v>
      </c>
      <c r="BI193" s="150">
        <f>IF(N193="nulová",J193,0)</f>
        <v>0</v>
      </c>
      <c r="BJ193" s="13" t="s">
        <v>117</v>
      </c>
      <c r="BK193" s="150">
        <f>ROUND(I193*H193,2)</f>
        <v>0</v>
      </c>
      <c r="BL193" s="13" t="s">
        <v>133</v>
      </c>
      <c r="BM193" s="149" t="s">
        <v>413</v>
      </c>
    </row>
    <row r="194" spans="1:65" s="1" customFormat="1" ht="24" customHeight="1">
      <c r="A194" s="25"/>
      <c r="B194" s="137"/>
      <c r="C194" s="138" t="s">
        <v>414</v>
      </c>
      <c r="D194" s="138" t="s">
        <v>112</v>
      </c>
      <c r="E194" s="139" t="s">
        <v>415</v>
      </c>
      <c r="F194" s="140" t="s">
        <v>416</v>
      </c>
      <c r="G194" s="141" t="s">
        <v>115</v>
      </c>
      <c r="H194" s="142">
        <v>24.706</v>
      </c>
      <c r="I194" s="143">
        <v>0</v>
      </c>
      <c r="J194" s="143">
        <f>ROUND(I194*H194,2)</f>
        <v>0</v>
      </c>
      <c r="K194" s="144"/>
      <c r="L194" s="26"/>
      <c r="M194" s="145" t="s">
        <v>1</v>
      </c>
      <c r="N194" s="146" t="s">
        <v>33</v>
      </c>
      <c r="O194" s="147">
        <v>0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49" t="s">
        <v>133</v>
      </c>
      <c r="AT194" s="149" t="s">
        <v>112</v>
      </c>
      <c r="AU194" s="149" t="s">
        <v>117</v>
      </c>
      <c r="AY194" s="13" t="s">
        <v>109</v>
      </c>
      <c r="BE194" s="150">
        <f>IF(N194="základná",J194,0)</f>
        <v>0</v>
      </c>
      <c r="BF194" s="150">
        <f>IF(N194="znížená",J194,0)</f>
        <v>0</v>
      </c>
      <c r="BG194" s="150">
        <f>IF(N194="zákl. prenesená",J194,0)</f>
        <v>0</v>
      </c>
      <c r="BH194" s="150">
        <f>IF(N194="zníž. prenesená",J194,0)</f>
        <v>0</v>
      </c>
      <c r="BI194" s="150">
        <f>IF(N194="nulová",J194,0)</f>
        <v>0</v>
      </c>
      <c r="BJ194" s="13" t="s">
        <v>117</v>
      </c>
      <c r="BK194" s="150">
        <f>ROUND(I194*H194,2)</f>
        <v>0</v>
      </c>
      <c r="BL194" s="13" t="s">
        <v>133</v>
      </c>
      <c r="BM194" s="149" t="s">
        <v>417</v>
      </c>
    </row>
    <row r="195" spans="1:65" s="1" customFormat="1" ht="24" customHeight="1">
      <c r="A195" s="25"/>
      <c r="B195" s="137"/>
      <c r="C195" s="138" t="s">
        <v>418</v>
      </c>
      <c r="D195" s="138" t="s">
        <v>112</v>
      </c>
      <c r="E195" s="139" t="s">
        <v>419</v>
      </c>
      <c r="F195" s="140" t="s">
        <v>420</v>
      </c>
      <c r="G195" s="141" t="s">
        <v>204</v>
      </c>
      <c r="H195" s="142">
        <v>8.475</v>
      </c>
      <c r="I195" s="143">
        <v>0</v>
      </c>
      <c r="J195" s="143">
        <f>ROUND(I195*H195,2)</f>
        <v>0</v>
      </c>
      <c r="K195" s="144"/>
      <c r="L195" s="26"/>
      <c r="M195" s="145" t="s">
        <v>1</v>
      </c>
      <c r="N195" s="146" t="s">
        <v>33</v>
      </c>
      <c r="O195" s="147">
        <v>0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9" t="s">
        <v>133</v>
      </c>
      <c r="AT195" s="149" t="s">
        <v>112</v>
      </c>
      <c r="AU195" s="149" t="s">
        <v>117</v>
      </c>
      <c r="AY195" s="13" t="s">
        <v>109</v>
      </c>
      <c r="BE195" s="150">
        <f>IF(N195="základná",J195,0)</f>
        <v>0</v>
      </c>
      <c r="BF195" s="150">
        <f>IF(N195="znížená",J195,0)</f>
        <v>0</v>
      </c>
      <c r="BG195" s="150">
        <f>IF(N195="zákl. prenesená",J195,0)</f>
        <v>0</v>
      </c>
      <c r="BH195" s="150">
        <f>IF(N195="zníž. prenesená",J195,0)</f>
        <v>0</v>
      </c>
      <c r="BI195" s="150">
        <f>IF(N195="nulová",J195,0)</f>
        <v>0</v>
      </c>
      <c r="BJ195" s="13" t="s">
        <v>117</v>
      </c>
      <c r="BK195" s="150">
        <f>ROUND(I195*H195,2)</f>
        <v>0</v>
      </c>
      <c r="BL195" s="13" t="s">
        <v>133</v>
      </c>
      <c r="BM195" s="149" t="s">
        <v>421</v>
      </c>
    </row>
    <row r="196" spans="2:63" s="11" customFormat="1" ht="22.5" customHeight="1">
      <c r="B196" s="125"/>
      <c r="D196" s="126" t="s">
        <v>66</v>
      </c>
      <c r="E196" s="135" t="s">
        <v>422</v>
      </c>
      <c r="F196" s="135" t="s">
        <v>423</v>
      </c>
      <c r="J196" s="136">
        <f>BK196</f>
        <v>0</v>
      </c>
      <c r="L196" s="125"/>
      <c r="M196" s="129"/>
      <c r="N196" s="130"/>
      <c r="O196" s="130"/>
      <c r="P196" s="131">
        <f>P197</f>
        <v>0</v>
      </c>
      <c r="Q196" s="130"/>
      <c r="R196" s="131">
        <f>R197</f>
        <v>0</v>
      </c>
      <c r="S196" s="130"/>
      <c r="T196" s="132">
        <f>T197</f>
        <v>0</v>
      </c>
      <c r="AR196" s="126" t="s">
        <v>117</v>
      </c>
      <c r="AT196" s="133" t="s">
        <v>66</v>
      </c>
      <c r="AU196" s="133" t="s">
        <v>74</v>
      </c>
      <c r="AY196" s="126" t="s">
        <v>109</v>
      </c>
      <c r="BK196" s="134">
        <f>BK197</f>
        <v>0</v>
      </c>
    </row>
    <row r="197" spans="1:65" s="1" customFormat="1" ht="24" customHeight="1">
      <c r="A197" s="25"/>
      <c r="B197" s="137"/>
      <c r="C197" s="138" t="s">
        <v>181</v>
      </c>
      <c r="D197" s="138" t="s">
        <v>112</v>
      </c>
      <c r="E197" s="139" t="s">
        <v>424</v>
      </c>
      <c r="F197" s="140" t="s">
        <v>425</v>
      </c>
      <c r="G197" s="141" t="s">
        <v>115</v>
      </c>
      <c r="H197" s="142">
        <v>2.02</v>
      </c>
      <c r="I197" s="143">
        <v>0</v>
      </c>
      <c r="J197" s="143">
        <f>ROUND(I197*H197,2)</f>
        <v>0</v>
      </c>
      <c r="K197" s="144"/>
      <c r="L197" s="26"/>
      <c r="M197" s="145" t="s">
        <v>1</v>
      </c>
      <c r="N197" s="146" t="s">
        <v>33</v>
      </c>
      <c r="O197" s="147">
        <v>0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9" t="s">
        <v>133</v>
      </c>
      <c r="AT197" s="149" t="s">
        <v>112</v>
      </c>
      <c r="AU197" s="149" t="s">
        <v>117</v>
      </c>
      <c r="AY197" s="13" t="s">
        <v>109</v>
      </c>
      <c r="BE197" s="150">
        <f>IF(N197="základná",J197,0)</f>
        <v>0</v>
      </c>
      <c r="BF197" s="150">
        <f>IF(N197="znížená",J197,0)</f>
        <v>0</v>
      </c>
      <c r="BG197" s="150">
        <f>IF(N197="zákl. prenesená",J197,0)</f>
        <v>0</v>
      </c>
      <c r="BH197" s="150">
        <f>IF(N197="zníž. prenesená",J197,0)</f>
        <v>0</v>
      </c>
      <c r="BI197" s="150">
        <f>IF(N197="nulová",J197,0)</f>
        <v>0</v>
      </c>
      <c r="BJ197" s="13" t="s">
        <v>117</v>
      </c>
      <c r="BK197" s="150">
        <f>ROUND(I197*H197,2)</f>
        <v>0</v>
      </c>
      <c r="BL197" s="13" t="s">
        <v>133</v>
      </c>
      <c r="BM197" s="149" t="s">
        <v>426</v>
      </c>
    </row>
    <row r="198" spans="2:63" s="11" customFormat="1" ht="22.5" customHeight="1">
      <c r="B198" s="125"/>
      <c r="D198" s="126" t="s">
        <v>66</v>
      </c>
      <c r="E198" s="135" t="s">
        <v>427</v>
      </c>
      <c r="F198" s="135" t="s">
        <v>428</v>
      </c>
      <c r="J198" s="136">
        <f>BK198</f>
        <v>0</v>
      </c>
      <c r="L198" s="125"/>
      <c r="M198" s="129"/>
      <c r="N198" s="130"/>
      <c r="O198" s="130"/>
      <c r="P198" s="131">
        <f>SUM(P199:P201)</f>
        <v>0</v>
      </c>
      <c r="Q198" s="130"/>
      <c r="R198" s="131">
        <f>SUM(R199:R201)</f>
        <v>0</v>
      </c>
      <c r="S198" s="130"/>
      <c r="T198" s="132">
        <f>SUM(T199:T201)</f>
        <v>0</v>
      </c>
      <c r="AR198" s="126" t="s">
        <v>117</v>
      </c>
      <c r="AT198" s="133" t="s">
        <v>66</v>
      </c>
      <c r="AU198" s="133" t="s">
        <v>74</v>
      </c>
      <c r="AY198" s="126" t="s">
        <v>109</v>
      </c>
      <c r="BK198" s="134">
        <f>SUM(BK199:BK201)</f>
        <v>0</v>
      </c>
    </row>
    <row r="199" spans="1:65" s="1" customFormat="1" ht="24" customHeight="1">
      <c r="A199" s="25"/>
      <c r="B199" s="137"/>
      <c r="C199" s="138" t="s">
        <v>429</v>
      </c>
      <c r="D199" s="138" t="s">
        <v>112</v>
      </c>
      <c r="E199" s="139" t="s">
        <v>430</v>
      </c>
      <c r="F199" s="140" t="s">
        <v>431</v>
      </c>
      <c r="G199" s="141" t="s">
        <v>115</v>
      </c>
      <c r="H199" s="142">
        <v>261.104</v>
      </c>
      <c r="I199" s="143">
        <v>0</v>
      </c>
      <c r="J199" s="143">
        <f>ROUND(I199*H199,2)</f>
        <v>0</v>
      </c>
      <c r="K199" s="144"/>
      <c r="L199" s="26"/>
      <c r="M199" s="145" t="s">
        <v>1</v>
      </c>
      <c r="N199" s="146" t="s">
        <v>33</v>
      </c>
      <c r="O199" s="147">
        <v>0</v>
      </c>
      <c r="P199" s="147">
        <f>O199*H199</f>
        <v>0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9" t="s">
        <v>133</v>
      </c>
      <c r="AT199" s="149" t="s">
        <v>112</v>
      </c>
      <c r="AU199" s="149" t="s">
        <v>117</v>
      </c>
      <c r="AY199" s="13" t="s">
        <v>109</v>
      </c>
      <c r="BE199" s="150">
        <f>IF(N199="základná",J199,0)</f>
        <v>0</v>
      </c>
      <c r="BF199" s="150">
        <f>IF(N199="znížená",J199,0)</f>
        <v>0</v>
      </c>
      <c r="BG199" s="150">
        <f>IF(N199="zákl. prenesená",J199,0)</f>
        <v>0</v>
      </c>
      <c r="BH199" s="150">
        <f>IF(N199="zníž. prenesená",J199,0)</f>
        <v>0</v>
      </c>
      <c r="BI199" s="150">
        <f>IF(N199="nulová",J199,0)</f>
        <v>0</v>
      </c>
      <c r="BJ199" s="13" t="s">
        <v>117</v>
      </c>
      <c r="BK199" s="150">
        <f>ROUND(I199*H199,2)</f>
        <v>0</v>
      </c>
      <c r="BL199" s="13" t="s">
        <v>133</v>
      </c>
      <c r="BM199" s="149" t="s">
        <v>432</v>
      </c>
    </row>
    <row r="200" spans="1:65" s="1" customFormat="1" ht="24" customHeight="1">
      <c r="A200" s="25"/>
      <c r="B200" s="137"/>
      <c r="C200" s="138" t="s">
        <v>184</v>
      </c>
      <c r="D200" s="138" t="s">
        <v>112</v>
      </c>
      <c r="E200" s="139" t="s">
        <v>433</v>
      </c>
      <c r="F200" s="140" t="s">
        <v>434</v>
      </c>
      <c r="G200" s="141" t="s">
        <v>115</v>
      </c>
      <c r="H200" s="142">
        <v>169.807</v>
      </c>
      <c r="I200" s="143">
        <v>0</v>
      </c>
      <c r="J200" s="143">
        <f>ROUND(I200*H200,2)</f>
        <v>0</v>
      </c>
      <c r="K200" s="144"/>
      <c r="L200" s="26"/>
      <c r="M200" s="145" t="s">
        <v>1</v>
      </c>
      <c r="N200" s="146" t="s">
        <v>33</v>
      </c>
      <c r="O200" s="147">
        <v>0</v>
      </c>
      <c r="P200" s="147">
        <f>O200*H200</f>
        <v>0</v>
      </c>
      <c r="Q200" s="147">
        <v>0</v>
      </c>
      <c r="R200" s="147">
        <f>Q200*H200</f>
        <v>0</v>
      </c>
      <c r="S200" s="147">
        <v>0</v>
      </c>
      <c r="T200" s="148">
        <f>S200*H200</f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49" t="s">
        <v>133</v>
      </c>
      <c r="AT200" s="149" t="s">
        <v>112</v>
      </c>
      <c r="AU200" s="149" t="s">
        <v>117</v>
      </c>
      <c r="AY200" s="13" t="s">
        <v>109</v>
      </c>
      <c r="BE200" s="150">
        <f>IF(N200="základná",J200,0)</f>
        <v>0</v>
      </c>
      <c r="BF200" s="150">
        <f>IF(N200="znížená",J200,0)</f>
        <v>0</v>
      </c>
      <c r="BG200" s="150">
        <f>IF(N200="zákl. prenesená",J200,0)</f>
        <v>0</v>
      </c>
      <c r="BH200" s="150">
        <f>IF(N200="zníž. prenesená",J200,0)</f>
        <v>0</v>
      </c>
      <c r="BI200" s="150">
        <f>IF(N200="nulová",J200,0)</f>
        <v>0</v>
      </c>
      <c r="BJ200" s="13" t="s">
        <v>117</v>
      </c>
      <c r="BK200" s="150">
        <f>ROUND(I200*H200,2)</f>
        <v>0</v>
      </c>
      <c r="BL200" s="13" t="s">
        <v>133</v>
      </c>
      <c r="BM200" s="149" t="s">
        <v>435</v>
      </c>
    </row>
    <row r="201" spans="1:65" s="1" customFormat="1" ht="36" customHeight="1">
      <c r="A201" s="25"/>
      <c r="B201" s="137"/>
      <c r="C201" s="138" t="s">
        <v>436</v>
      </c>
      <c r="D201" s="138" t="s">
        <v>112</v>
      </c>
      <c r="E201" s="139" t="s">
        <v>437</v>
      </c>
      <c r="F201" s="140" t="s">
        <v>438</v>
      </c>
      <c r="G201" s="141" t="s">
        <v>115</v>
      </c>
      <c r="H201" s="142">
        <v>67.075</v>
      </c>
      <c r="I201" s="143">
        <v>0</v>
      </c>
      <c r="J201" s="143">
        <f>ROUND(I201*H201,2)</f>
        <v>0</v>
      </c>
      <c r="K201" s="144"/>
      <c r="L201" s="26"/>
      <c r="M201" s="151" t="s">
        <v>1</v>
      </c>
      <c r="N201" s="152" t="s">
        <v>33</v>
      </c>
      <c r="O201" s="153">
        <v>0</v>
      </c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R201" s="149" t="s">
        <v>133</v>
      </c>
      <c r="AT201" s="149" t="s">
        <v>112</v>
      </c>
      <c r="AU201" s="149" t="s">
        <v>117</v>
      </c>
      <c r="AY201" s="13" t="s">
        <v>109</v>
      </c>
      <c r="BE201" s="150">
        <f>IF(N201="základná",J201,0)</f>
        <v>0</v>
      </c>
      <c r="BF201" s="150">
        <f>IF(N201="znížená",J201,0)</f>
        <v>0</v>
      </c>
      <c r="BG201" s="150">
        <f>IF(N201="zákl. prenesená",J201,0)</f>
        <v>0</v>
      </c>
      <c r="BH201" s="150">
        <f>IF(N201="zníž. prenesená",J201,0)</f>
        <v>0</v>
      </c>
      <c r="BI201" s="150">
        <f>IF(N201="nulová",J201,0)</f>
        <v>0</v>
      </c>
      <c r="BJ201" s="13" t="s">
        <v>117</v>
      </c>
      <c r="BK201" s="150">
        <f>ROUND(I201*H201,2)</f>
        <v>0</v>
      </c>
      <c r="BL201" s="13" t="s">
        <v>133</v>
      </c>
      <c r="BM201" s="149" t="s">
        <v>439</v>
      </c>
    </row>
    <row r="202" spans="1:31" s="1" customFormat="1" ht="6.75" customHeight="1">
      <c r="A202" s="25"/>
      <c r="B202" s="40"/>
      <c r="C202" s="41"/>
      <c r="D202" s="41"/>
      <c r="E202" s="41"/>
      <c r="F202" s="41"/>
      <c r="G202" s="41"/>
      <c r="H202" s="41"/>
      <c r="I202" s="41"/>
      <c r="J202" s="41"/>
      <c r="K202" s="41"/>
      <c r="L202" s="26"/>
      <c r="M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</sheetData>
  <sheetProtection/>
  <autoFilter ref="C129:K20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DANO-PC\Dano</dc:creator>
  <cp:keywords/>
  <dc:description/>
  <cp:lastModifiedBy>JUDr. Peter Vachan</cp:lastModifiedBy>
  <cp:lastPrinted>2020-10-29T10:40:52Z</cp:lastPrinted>
  <dcterms:created xsi:type="dcterms:W3CDTF">2020-07-29T10:12:11Z</dcterms:created>
  <dcterms:modified xsi:type="dcterms:W3CDTF">2020-10-29T10:40:55Z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